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<sst xmlns="http://schemas.openxmlformats.org/spreadsheetml/2006/main" count="409" uniqueCount="73">
  <si>
    <t xml:space="preserve">  MINISTRY/DEPARTMENT:COMMUNICATIONS/TELECOMMUNICATIONS</t>
  </si>
  <si>
    <t xml:space="preserve"> STATEMENT  OF RECEIPTS AND  DISBURSEMENTS FOR THE YEAR 2008-09</t>
  </si>
  <si>
    <t>(Rs in crores)</t>
  </si>
  <si>
    <t xml:space="preserve"> </t>
  </si>
  <si>
    <t>HEAD/ITEM</t>
  </si>
  <si>
    <t>ACTUALS</t>
  </si>
  <si>
    <t>COPPY</t>
  </si>
  <si>
    <t>%VARIATION</t>
  </si>
  <si>
    <t xml:space="preserve"> UP TO</t>
  </si>
  <si>
    <t>Sep'08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</si>
  <si>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</si>
  <si>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</si>
  <si>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</si>
  <si>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</si>
  <si>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</si>
  <si>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</si>
  <si>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</si>
  <si>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</si>
  <si>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</si>
  <si>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</si>
  <si>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</si>
  <si>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</si>
  <si>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</si>
  <si>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</si>
  <si>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</si>
  <si>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</si>
  <si>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</si>
  <si>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</si>
  <si>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</si>
  <si>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</si>
  <si>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</si>
  <si>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</si>
  <si>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</si>
  <si>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</si>
  <si>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</si>
  <si>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</si>
  <si>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</si>
  <si>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</si>
  <si>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</si>
  <si>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</si>
  <si>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</si>
  <si>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</si>
  <si>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</si>
  <si>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</si>
  <si>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</si>
  <si>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</si>
  <si>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</si>
  <si>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</si>
  <si>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</si>
  <si>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</si>
  <si>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</si>
  <si>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</si>
  <si>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</si>
  <si>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</si>
  <si>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</si>
  <si>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</si>
  <si>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</si>
  <si>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</si>
  <si>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</si>
  <si>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</si>
  <si>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</si>
  <si>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</si>
  <si>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</si>
  <si>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</si>
  <si>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</si>
  <si>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</si>
  <si>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</si>
  <si>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</si>
  <si>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</si>
  <si>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</si>
  <si>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>Mar'2008 Special (Final)</t>
  </si>
  <si>
    <t>M.H.5275</t>
  </si>
  <si>
    <t xml:space="preserve">S.N </t>
  </si>
</sst>
</file>

<file path=xl/styles.xml><?xml version="1.0" encoding="utf-8"?>
<styleSheet xmlns="http://schemas.openxmlformats.org/spreadsheetml/2006/main">
  <numFmts count="9">
    <numFmt numFmtId="5" formatCode="&quot;Rs.&quot;#,##0;&quot;Rs.&quot;\-#,##0"/>
    <numFmt numFmtId="6" formatCode="&quot;Rs.&quot;#,##0;[Red]&quot;Rs.&quot;\-#,##0"/>
    <numFmt numFmtId="7" formatCode="&quot;Rs.&quot;#,##0.00;&quot;Rs.&quot;\-#,##0.00"/>
    <numFmt numFmtId="8" formatCode="&quot;Rs.&quot;#,##0.00;[Red]&quot;Rs.&quot;\-#,##0.00"/>
    <numFmt numFmtId="42" formatCode="_ &quot;Rs.&quot;* #,##0_ ;_ &quot;Rs.&quot;* \-#,##0_ ;_ &quot;Rs.&quot;* &quot;-&quot;_ ;_ @_ "/>
    <numFmt numFmtId="41" formatCode="_ * #,##0_ ;_ * \-#,##0_ ;_ * &quot;-&quot;_ ;_ @_ "/>
    <numFmt numFmtId="44" formatCode="_ &quot;Rs.&quot;* #,##0.00_ ;_ &quot;Rs.&quot;* \-#,##0.00_ ;_ &quot;Rs.&quot;* &quot;-&quot;??_ ;_ @_ "/>
    <numFmt numFmtId="43" formatCode="_ * #,##0.00_ ;_ * \-#,##0.00_ ;_ * &quot;-&quot;??_ ;_ @_ 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AH100"/>
  <sheetViews>
    <sheetView tabSelected="1" workbookViewId="0" topLeftCell="J1">
      <selection activeCell="J8" sqref="J8"/>
    </sheetView>
  </sheetViews>
  <sheetFormatPr defaultColWidth="9.140625" defaultRowHeight="12.75"/>
  <sheetData>
    <row r="6" spans="1:34" ht="12.75">
      <c r="A6" s="1" t="s">
        <v>0</v>
      </c>
      <c r="C6" s="1"/>
      <c r="D6" s="1"/>
      <c r="E6" s="1"/>
      <c r="F6" s="1"/>
      <c r="G6" s="2"/>
      <c r="J6" s="1" t="s">
        <v>0</v>
      </c>
      <c r="L6" s="1"/>
      <c r="M6" s="1"/>
      <c r="N6" s="1"/>
      <c r="O6" s="1"/>
      <c r="S6" s="1" t="s">
        <v>0</v>
      </c>
      <c r="U6" s="1"/>
      <c r="V6" s="1"/>
      <c r="W6" s="1"/>
      <c r="X6" s="1"/>
      <c r="Y6" s="2"/>
      <c r="AB6" s="1" t="s">
        <v>0</v>
      </c>
      <c r="AD6" s="1"/>
      <c r="AE6" s="1"/>
      <c r="AF6" s="1"/>
      <c r="AG6" s="1"/>
      <c r="AH6" s="2"/>
    </row>
    <row r="7" spans="1:34" ht="12.75">
      <c r="A7" s="1" t="s">
        <v>1</v>
      </c>
      <c r="B7" s="3"/>
      <c r="C7" s="1"/>
      <c r="D7" s="1"/>
      <c r="E7" s="1"/>
      <c r="F7" s="1"/>
      <c r="G7" s="1"/>
      <c r="J7" s="1" t="s">
        <v>1</v>
      </c>
      <c r="K7" s="3"/>
      <c r="L7" s="1"/>
      <c r="M7" s="1"/>
      <c r="N7" s="1"/>
      <c r="O7" s="1"/>
      <c r="S7" s="1" t="s">
        <v>1</v>
      </c>
      <c r="T7" s="3"/>
      <c r="U7" s="1"/>
      <c r="V7" s="1"/>
      <c r="W7" s="1"/>
      <c r="X7" s="1"/>
      <c r="Y7" s="1"/>
      <c r="AB7" s="1" t="s">
        <v>1</v>
      </c>
      <c r="AC7" s="3"/>
      <c r="AD7" s="1"/>
      <c r="AE7" s="1"/>
      <c r="AF7" s="1"/>
      <c r="AG7" s="1"/>
      <c r="AH7" s="1"/>
    </row>
    <row r="8" spans="1:34" ht="12.75">
      <c r="A8" s="2"/>
      <c r="B8" s="2"/>
      <c r="C8" s="2"/>
      <c r="D8" s="2"/>
      <c r="E8" s="4" t="s">
        <v>2</v>
      </c>
      <c r="G8" s="2"/>
      <c r="J8" s="2"/>
      <c r="K8" s="2"/>
      <c r="L8" s="2"/>
      <c r="M8" s="2"/>
      <c r="N8" s="4" t="s">
        <v>2</v>
      </c>
      <c r="S8" s="2"/>
      <c r="T8" s="2"/>
      <c r="U8" s="2"/>
      <c r="V8" s="2"/>
      <c r="W8" s="4" t="s">
        <v>2</v>
      </c>
      <c r="Y8" s="2"/>
      <c r="AB8" s="2"/>
      <c r="AC8" s="2"/>
      <c r="AD8" s="2"/>
      <c r="AE8" s="2"/>
      <c r="AF8" s="4" t="s">
        <v>2</v>
      </c>
      <c r="AH8" s="2"/>
    </row>
    <row r="9" spans="1:34" ht="12.75">
      <c r="A9" s="2"/>
      <c r="B9" s="2"/>
      <c r="C9" s="2"/>
      <c r="D9" s="2"/>
      <c r="E9" s="2"/>
      <c r="F9" s="2"/>
      <c r="G9" s="2"/>
      <c r="S9" s="2"/>
      <c r="T9" s="2"/>
      <c r="U9" s="2"/>
      <c r="V9" s="2"/>
      <c r="W9" s="2"/>
      <c r="X9" s="2"/>
      <c r="Y9" s="2"/>
      <c r="AB9" s="2"/>
      <c r="AC9" s="2"/>
      <c r="AD9" s="2"/>
      <c r="AE9" s="2"/>
      <c r="AF9" s="2"/>
      <c r="AG9" s="2"/>
      <c r="AH9" s="2"/>
    </row>
    <row r="10" spans="1:34" ht="12.75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  <c r="F10" s="1"/>
      <c r="G10" s="2"/>
      <c r="J10" s="1" t="s">
        <v>4</v>
      </c>
      <c r="K10" s="1" t="s">
        <v>5</v>
      </c>
      <c r="L10" s="1" t="s">
        <v>6</v>
      </c>
      <c r="M10" s="1" t="s">
        <v>7</v>
      </c>
      <c r="N10" s="1"/>
      <c r="O10" s="2"/>
      <c r="S10" s="1" t="s">
        <v>72</v>
      </c>
      <c r="T10" s="1" t="s">
        <v>4</v>
      </c>
      <c r="U10" s="1" t="s">
        <v>5</v>
      </c>
      <c r="V10" s="1" t="s">
        <v>6</v>
      </c>
      <c r="W10" s="1" t="s">
        <v>7</v>
      </c>
      <c r="X10" s="1"/>
      <c r="Y10" s="2"/>
      <c r="AB10" s="1" t="s">
        <v>72</v>
      </c>
      <c r="AC10" s="1" t="s">
        <v>4</v>
      </c>
      <c r="AD10" s="1" t="s">
        <v>5</v>
      </c>
      <c r="AE10" s="1" t="s">
        <v>6</v>
      </c>
      <c r="AF10" s="1" t="s">
        <v>7</v>
      </c>
      <c r="AG10" s="1"/>
      <c r="AH10" s="2"/>
    </row>
    <row r="11" spans="1:34" ht="12.75">
      <c r="A11" s="1"/>
      <c r="B11" s="1"/>
      <c r="C11" s="1" t="s">
        <v>8</v>
      </c>
      <c r="D11" s="1"/>
      <c r="E11" s="1"/>
      <c r="F11" s="1"/>
      <c r="G11" s="2"/>
      <c r="J11" s="3"/>
      <c r="K11" s="1" t="s">
        <v>8</v>
      </c>
      <c r="L11" s="1"/>
      <c r="M11" s="1"/>
      <c r="N11" s="1"/>
      <c r="O11" s="1"/>
      <c r="S11" s="1"/>
      <c r="T11" s="1"/>
      <c r="U11" s="1" t="s">
        <v>8</v>
      </c>
      <c r="V11" s="1"/>
      <c r="W11" s="1"/>
      <c r="X11" s="1"/>
      <c r="Y11" s="2"/>
      <c r="AB11" s="1"/>
      <c r="AC11" s="1"/>
      <c r="AD11" s="1" t="s">
        <v>8</v>
      </c>
      <c r="AE11" s="1"/>
      <c r="AF11" s="1"/>
      <c r="AG11" s="1"/>
      <c r="AH11" s="2"/>
    </row>
    <row r="12" spans="1:34" ht="12.75">
      <c r="A12" s="1"/>
      <c r="B12" s="1"/>
      <c r="C12" s="5" t="s">
        <v>9</v>
      </c>
      <c r="D12" s="1"/>
      <c r="E12" s="1"/>
      <c r="F12" s="1"/>
      <c r="G12" s="2"/>
      <c r="J12" s="2"/>
      <c r="K12" s="1" t="s">
        <v>70</v>
      </c>
      <c r="L12" s="2"/>
      <c r="M12" s="4"/>
      <c r="O12" s="2"/>
      <c r="S12" s="1"/>
      <c r="T12" s="1"/>
      <c r="U12" s="5">
        <v>39722</v>
      </c>
      <c r="V12" s="1"/>
      <c r="W12" s="1"/>
      <c r="X12" s="1"/>
      <c r="Y12" s="2"/>
      <c r="AB12" s="1"/>
      <c r="AC12" s="1"/>
      <c r="AD12" s="5">
        <v>39753</v>
      </c>
      <c r="AE12" s="1"/>
      <c r="AF12" s="1"/>
      <c r="AG12" s="1"/>
      <c r="AH12" s="2"/>
    </row>
    <row r="13" spans="1:34" ht="12.75">
      <c r="A13" s="2"/>
      <c r="B13" s="2"/>
      <c r="C13" s="2"/>
      <c r="D13" s="2"/>
      <c r="E13" s="2"/>
      <c r="F13" s="2"/>
      <c r="G13" s="2"/>
      <c r="J13" s="2"/>
      <c r="K13" s="2"/>
      <c r="L13" s="2"/>
      <c r="M13" s="2"/>
      <c r="N13" s="2"/>
      <c r="O13" s="2"/>
      <c r="S13" s="2"/>
      <c r="T13" s="2"/>
      <c r="U13" s="2"/>
      <c r="V13" s="2"/>
      <c r="W13" s="2"/>
      <c r="X13" s="2"/>
      <c r="Y13" s="2"/>
      <c r="AB13" s="2"/>
      <c r="AC13" s="2"/>
      <c r="AD13" s="2"/>
      <c r="AE13" s="2"/>
      <c r="AF13" s="2"/>
      <c r="AG13" s="2"/>
      <c r="AH13" s="2"/>
    </row>
    <row r="14" spans="1:34" ht="12.75">
      <c r="A14" s="2"/>
      <c r="B14" s="1" t="s">
        <v>10</v>
      </c>
      <c r="C14" s="2"/>
      <c r="D14" s="2"/>
      <c r="E14" s="2"/>
      <c r="F14" s="2"/>
      <c r="G14" s="2"/>
      <c r="J14" s="1" t="s">
        <v>10</v>
      </c>
      <c r="K14" s="1"/>
      <c r="L14" s="1"/>
      <c r="M14" s="1"/>
      <c r="N14" s="1"/>
      <c r="O14" s="2"/>
      <c r="S14" s="2"/>
      <c r="T14" s="1" t="s">
        <v>10</v>
      </c>
      <c r="U14" s="2"/>
      <c r="V14" s="2"/>
      <c r="W14" s="2"/>
      <c r="X14" s="2"/>
      <c r="Y14" s="2"/>
      <c r="AB14" s="2"/>
      <c r="AC14" s="1" t="s">
        <v>10</v>
      </c>
      <c r="AD14" s="2"/>
      <c r="AE14" s="2"/>
      <c r="AF14" s="2"/>
      <c r="AG14" s="2"/>
      <c r="AH14" s="2"/>
    </row>
    <row r="15" spans="1:34" ht="12.75">
      <c r="A15" s="2"/>
      <c r="B15" s="2"/>
      <c r="C15" s="2"/>
      <c r="D15" s="2"/>
      <c r="E15" s="2"/>
      <c r="F15" s="2"/>
      <c r="G15" s="2"/>
      <c r="J15" s="1"/>
      <c r="K15" s="1"/>
      <c r="L15" s="1"/>
      <c r="M15" s="1"/>
      <c r="N15" s="1"/>
      <c r="O15" s="2"/>
      <c r="S15" s="2"/>
      <c r="T15" s="2"/>
      <c r="U15" s="2"/>
      <c r="V15" s="2"/>
      <c r="W15" s="2"/>
      <c r="X15" s="2"/>
      <c r="Y15" s="2"/>
      <c r="AB15" s="2"/>
      <c r="AC15" s="2"/>
      <c r="AD15" s="2"/>
      <c r="AE15" s="2"/>
      <c r="AF15" s="2"/>
      <c r="AG15" s="2"/>
      <c r="AH15" s="2"/>
    </row>
    <row r="16" spans="1:34" ht="12.75">
      <c r="A16" s="2"/>
      <c r="B16" s="1" t="s">
        <v>11</v>
      </c>
      <c r="C16" s="2"/>
      <c r="D16" s="2"/>
      <c r="E16" s="2"/>
      <c r="F16" s="2"/>
      <c r="G16" s="2"/>
      <c r="J16" s="1" t="s">
        <v>11</v>
      </c>
      <c r="K16" s="5"/>
      <c r="L16" s="1"/>
      <c r="M16" s="1"/>
      <c r="N16" s="1"/>
      <c r="O16" s="2"/>
      <c r="S16" s="2"/>
      <c r="T16" s="1" t="s">
        <v>11</v>
      </c>
      <c r="U16" s="2"/>
      <c r="V16" s="2"/>
      <c r="W16" s="2"/>
      <c r="X16" s="2"/>
      <c r="Y16" s="2"/>
      <c r="AB16" s="2"/>
      <c r="AC16" s="1" t="s">
        <v>11</v>
      </c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J17" s="2"/>
      <c r="K17" s="2"/>
      <c r="L17" s="2"/>
      <c r="M17" s="2"/>
      <c r="N17" s="2"/>
      <c r="O17" s="2"/>
      <c r="S17" s="2"/>
      <c r="T17" s="2"/>
      <c r="U17" s="2"/>
      <c r="V17" s="2"/>
      <c r="W17" s="2"/>
      <c r="X17" s="2"/>
      <c r="Y17" s="2"/>
      <c r="AB17" s="2"/>
      <c r="AC17" s="2"/>
      <c r="AD17" s="2"/>
      <c r="AE17" s="2"/>
      <c r="AF17" s="2"/>
      <c r="AG17" s="2"/>
      <c r="AH17" s="2"/>
    </row>
    <row r="18" spans="1:34" ht="12.75">
      <c r="A18" s="2"/>
      <c r="B18" s="1" t="s">
        <v>12</v>
      </c>
      <c r="C18" s="2"/>
      <c r="D18" s="2"/>
      <c r="E18" s="2"/>
      <c r="F18" s="2"/>
      <c r="G18" s="2"/>
      <c r="J18" s="1" t="s">
        <v>12</v>
      </c>
      <c r="K18" s="2"/>
      <c r="L18" s="2"/>
      <c r="M18" s="2"/>
      <c r="N18" s="2"/>
      <c r="O18" s="2"/>
      <c r="S18" s="2"/>
      <c r="T18" s="1" t="s">
        <v>12</v>
      </c>
      <c r="U18" s="2"/>
      <c r="V18" s="2"/>
      <c r="W18" s="2"/>
      <c r="X18" s="2"/>
      <c r="Y18" s="2"/>
      <c r="AB18" s="2"/>
      <c r="AC18" s="1" t="s">
        <v>12</v>
      </c>
      <c r="AD18" s="2"/>
      <c r="AE18" s="2"/>
      <c r="AF18" s="2"/>
      <c r="AG18" s="2"/>
      <c r="AH18" s="2"/>
    </row>
    <row r="19" spans="1:34" ht="12.75">
      <c r="A19" s="2"/>
      <c r="B19" s="2" t="s">
        <v>13</v>
      </c>
      <c r="C19" s="2">
        <v>1.82</v>
      </c>
      <c r="D19" s="6">
        <v>0.96</v>
      </c>
      <c r="E19" s="6">
        <f>(C19-D19)*100/ABS(D19)</f>
        <v>89.58333333333336</v>
      </c>
      <c r="F19" s="2" t="s">
        <v>14</v>
      </c>
      <c r="G19" s="2"/>
      <c r="J19" s="2" t="s">
        <v>13</v>
      </c>
      <c r="K19" s="2">
        <v>3.01</v>
      </c>
      <c r="L19" s="2">
        <v>2.06</v>
      </c>
      <c r="M19" s="6">
        <f>(K19-L19)*100/ABS(L19)</f>
        <v>46.11650485436892</v>
      </c>
      <c r="N19" s="2" t="s">
        <v>14</v>
      </c>
      <c r="O19" s="2"/>
      <c r="S19" s="2"/>
      <c r="T19" s="2" t="s">
        <v>13</v>
      </c>
      <c r="U19">
        <v>3.13</v>
      </c>
      <c r="V19" s="2">
        <v>1.15</v>
      </c>
      <c r="W19" s="6">
        <v>22.340425531914892</v>
      </c>
      <c r="X19" s="2" t="s">
        <v>14</v>
      </c>
      <c r="Y19" s="2"/>
      <c r="AB19" s="2"/>
      <c r="AC19" s="2" t="s">
        <v>13</v>
      </c>
      <c r="AD19" s="2">
        <v>3.74</v>
      </c>
      <c r="AE19" s="6">
        <v>1.1</v>
      </c>
      <c r="AF19" s="6">
        <f>(AD19-AE19)*100/ABS(AE19)</f>
        <v>239.99999999999997</v>
      </c>
      <c r="AG19" s="2" t="s">
        <v>14</v>
      </c>
      <c r="AH19" s="2"/>
    </row>
    <row r="20" spans="1:34" ht="12.75">
      <c r="A20" s="2"/>
      <c r="B20" s="2" t="s">
        <v>15</v>
      </c>
      <c r="C20" s="2"/>
      <c r="D20" s="2"/>
      <c r="E20" s="6"/>
      <c r="F20" s="2"/>
      <c r="G20" s="2"/>
      <c r="J20" s="1" t="s">
        <v>15</v>
      </c>
      <c r="K20" s="2"/>
      <c r="L20" s="2"/>
      <c r="M20" s="2"/>
      <c r="N20" s="2"/>
      <c r="O20" s="2"/>
      <c r="S20" s="2"/>
      <c r="T20" s="2" t="s">
        <v>15</v>
      </c>
      <c r="V20" s="2"/>
      <c r="W20" s="6"/>
      <c r="X20" s="2"/>
      <c r="Y20" s="2"/>
      <c r="AB20" s="2"/>
      <c r="AC20" s="2" t="s">
        <v>15</v>
      </c>
      <c r="AD20" s="2"/>
      <c r="AE20" s="2"/>
      <c r="AF20" s="6"/>
      <c r="AG20" s="2"/>
      <c r="AH20" s="2"/>
    </row>
    <row r="21" spans="1:34" ht="12.75">
      <c r="A21" s="2"/>
      <c r="G21" s="2"/>
      <c r="J21" s="2"/>
      <c r="K21" s="2"/>
      <c r="L21" s="2"/>
      <c r="M21" s="2"/>
      <c r="N21" s="2"/>
      <c r="O21" s="2"/>
      <c r="S21" s="2"/>
      <c r="Y21" s="2"/>
      <c r="AB21" s="2"/>
      <c r="AH21" s="2"/>
    </row>
    <row r="22" spans="1:34" ht="12.75">
      <c r="A22" s="2"/>
      <c r="B22" s="2" t="s">
        <v>16</v>
      </c>
      <c r="C22" s="6">
        <f>4875.07-C19-C39</f>
        <v>4853.62</v>
      </c>
      <c r="D22" s="6">
        <v>3801.03</v>
      </c>
      <c r="E22" s="6">
        <f>(C22-D22)*100/ABS(D22)</f>
        <v>27.692230790075314</v>
      </c>
      <c r="F22" s="2" t="s">
        <v>14</v>
      </c>
      <c r="G22" s="2"/>
      <c r="J22" s="1" t="s">
        <v>16</v>
      </c>
      <c r="K22" s="2">
        <f>29573.63-K19-K39</f>
        <v>29543.81</v>
      </c>
      <c r="L22" s="2">
        <v>15452.25</v>
      </c>
      <c r="M22" s="6">
        <f>(K22-L22)*100/ABS(L22)</f>
        <v>91.19422737788997</v>
      </c>
      <c r="N22" s="2" t="s">
        <v>14</v>
      </c>
      <c r="O22" s="2"/>
      <c r="S22" s="2"/>
      <c r="T22" s="2" t="s">
        <v>16</v>
      </c>
      <c r="U22">
        <f>9288.37-U19-U40</f>
        <v>9283.630000000001</v>
      </c>
      <c r="V22" s="6">
        <v>8780.83</v>
      </c>
      <c r="W22" s="6">
        <v>50.32810544571153</v>
      </c>
      <c r="X22" s="2" t="s">
        <v>14</v>
      </c>
      <c r="Y22" s="2"/>
      <c r="AB22" s="2"/>
      <c r="AC22" s="2" t="s">
        <v>16</v>
      </c>
      <c r="AD22" s="6">
        <f>9404.62-AD19-AD39</f>
        <v>9386.43</v>
      </c>
      <c r="AE22" s="6">
        <f>6266.83-AE19-AE39</f>
        <v>6244.91</v>
      </c>
      <c r="AF22" s="6">
        <f>(AD22-AE22)*100/ABS(AE22)</f>
        <v>50.305288627057884</v>
      </c>
      <c r="AG22" s="2" t="s">
        <v>14</v>
      </c>
      <c r="AH22" s="2"/>
    </row>
    <row r="23" spans="1:34" ht="12.75">
      <c r="A23" s="2"/>
      <c r="B23" s="7" t="s">
        <v>17</v>
      </c>
      <c r="C23">
        <v>0</v>
      </c>
      <c r="D23" s="8">
        <v>0</v>
      </c>
      <c r="G23" s="2"/>
      <c r="J23" s="2" t="s">
        <v>17</v>
      </c>
      <c r="K23" s="2">
        <v>0</v>
      </c>
      <c r="L23" s="2">
        <v>0</v>
      </c>
      <c r="M23" s="2"/>
      <c r="N23" s="2"/>
      <c r="O23" s="2"/>
      <c r="S23" s="2"/>
      <c r="T23" s="7" t="s">
        <v>17</v>
      </c>
      <c r="V23">
        <v>0</v>
      </c>
      <c r="Y23" s="2"/>
      <c r="AB23" s="2"/>
      <c r="AC23" s="7" t="s">
        <v>17</v>
      </c>
      <c r="AD23">
        <v>0</v>
      </c>
      <c r="AE23" s="8">
        <v>0</v>
      </c>
      <c r="AH23" s="2"/>
    </row>
    <row r="24" spans="1:34" ht="12.75">
      <c r="A24" s="2"/>
      <c r="B24" s="2" t="s">
        <v>18</v>
      </c>
      <c r="C24" s="2">
        <v>9.12</v>
      </c>
      <c r="D24" s="6">
        <v>7.4</v>
      </c>
      <c r="E24" s="6"/>
      <c r="F24" s="2"/>
      <c r="G24" s="2"/>
      <c r="J24" s="2" t="s">
        <v>18</v>
      </c>
      <c r="K24" s="2">
        <v>754.37</v>
      </c>
      <c r="L24" s="2">
        <v>981.94</v>
      </c>
      <c r="M24" s="6"/>
      <c r="N24" s="2"/>
      <c r="O24" s="2"/>
      <c r="S24" s="2"/>
      <c r="T24" s="2" t="s">
        <v>18</v>
      </c>
      <c r="U24">
        <v>10.59</v>
      </c>
      <c r="V24" s="2">
        <v>8.62</v>
      </c>
      <c r="W24" s="6"/>
      <c r="X24" s="2"/>
      <c r="Y24" s="2"/>
      <c r="AB24" s="2"/>
      <c r="AC24" s="2" t="s">
        <v>18</v>
      </c>
      <c r="AD24" s="2">
        <v>11.79</v>
      </c>
      <c r="AE24" s="6">
        <v>10.98</v>
      </c>
      <c r="AF24" s="6"/>
      <c r="AG24" s="2"/>
      <c r="AH24" s="2"/>
    </row>
    <row r="25" spans="1:34" ht="12.75">
      <c r="A25" s="2"/>
      <c r="B25" s="2" t="s">
        <v>19</v>
      </c>
      <c r="C25" s="2">
        <v>33.5</v>
      </c>
      <c r="D25" s="2">
        <v>33.5</v>
      </c>
      <c r="E25" s="6"/>
      <c r="F25" s="2"/>
      <c r="G25" s="2"/>
      <c r="J25" s="2" t="s">
        <v>19</v>
      </c>
      <c r="K25" s="2">
        <v>1150.25</v>
      </c>
      <c r="L25" s="2">
        <v>1475.25</v>
      </c>
      <c r="M25" s="15"/>
      <c r="N25" s="2"/>
      <c r="O25" s="2"/>
      <c r="S25" s="2"/>
      <c r="T25" s="2" t="s">
        <v>19</v>
      </c>
      <c r="U25">
        <v>1268.94</v>
      </c>
      <c r="V25" s="2">
        <v>743.94</v>
      </c>
      <c r="W25" s="6"/>
      <c r="X25" s="2"/>
      <c r="Y25" s="2"/>
      <c r="AB25" s="2"/>
      <c r="AC25" s="2" t="s">
        <v>19</v>
      </c>
      <c r="AD25" s="2">
        <v>1268.94</v>
      </c>
      <c r="AE25" s="2">
        <v>868.94</v>
      </c>
      <c r="AF25" s="6"/>
      <c r="AG25" s="2"/>
      <c r="AH25" s="2"/>
    </row>
    <row r="26" spans="1:34" ht="12.75">
      <c r="A26" s="2"/>
      <c r="B26" s="2" t="s">
        <v>20</v>
      </c>
      <c r="C26" s="6">
        <v>579.19</v>
      </c>
      <c r="D26" s="6">
        <v>247.39</v>
      </c>
      <c r="E26" s="6"/>
      <c r="F26" s="2"/>
      <c r="G26" s="2"/>
      <c r="J26" s="2" t="s">
        <v>20</v>
      </c>
      <c r="K26" s="2">
        <v>532.61</v>
      </c>
      <c r="L26" s="2">
        <v>530.01</v>
      </c>
      <c r="M26" s="15"/>
      <c r="N26" s="2"/>
      <c r="O26" s="2"/>
      <c r="S26" s="2"/>
      <c r="T26" s="2" t="s">
        <v>20</v>
      </c>
      <c r="U26">
        <v>680.08</v>
      </c>
      <c r="V26" s="6">
        <v>291.94</v>
      </c>
      <c r="W26" s="6"/>
      <c r="X26" s="2"/>
      <c r="Y26" s="2"/>
      <c r="AB26" s="2"/>
      <c r="AC26" s="2" t="s">
        <v>20</v>
      </c>
      <c r="AD26" s="6">
        <v>763.12</v>
      </c>
      <c r="AE26" s="6">
        <v>351.55</v>
      </c>
      <c r="AF26" s="6"/>
      <c r="AG26" s="2"/>
      <c r="AH26" s="2"/>
    </row>
    <row r="27" spans="1:34" ht="12.75">
      <c r="A27" s="2"/>
      <c r="B27" s="7" t="s">
        <v>21</v>
      </c>
      <c r="C27" s="9">
        <v>0</v>
      </c>
      <c r="D27" s="6">
        <v>0</v>
      </c>
      <c r="E27" s="6"/>
      <c r="F27" s="2"/>
      <c r="G27" s="2"/>
      <c r="J27" s="2" t="s">
        <v>21</v>
      </c>
      <c r="K27" s="2">
        <v>0</v>
      </c>
      <c r="L27" s="2">
        <v>0</v>
      </c>
      <c r="M27" s="15"/>
      <c r="N27" s="2"/>
      <c r="O27" s="2"/>
      <c r="S27" s="2"/>
      <c r="T27" s="7" t="s">
        <v>21</v>
      </c>
      <c r="V27" s="9">
        <v>0</v>
      </c>
      <c r="W27" s="6"/>
      <c r="X27" s="2"/>
      <c r="Y27" s="2"/>
      <c r="AB27" s="2"/>
      <c r="AC27" s="7" t="s">
        <v>21</v>
      </c>
      <c r="AD27" s="9">
        <v>0</v>
      </c>
      <c r="AE27" s="6">
        <v>0</v>
      </c>
      <c r="AF27" s="6"/>
      <c r="AG27" s="2"/>
      <c r="AH27" s="2"/>
    </row>
    <row r="28" spans="1:34" ht="12.75">
      <c r="A28" s="2"/>
      <c r="B28" s="2" t="s">
        <v>22</v>
      </c>
      <c r="C28" s="2">
        <v>0.09</v>
      </c>
      <c r="D28" s="2">
        <v>0.08</v>
      </c>
      <c r="E28" s="6"/>
      <c r="F28" s="2"/>
      <c r="G28" s="2"/>
      <c r="J28" s="2" t="s">
        <v>22</v>
      </c>
      <c r="K28" s="2">
        <v>0.15</v>
      </c>
      <c r="L28" s="2">
        <v>0.14</v>
      </c>
      <c r="M28" s="15"/>
      <c r="N28" s="2"/>
      <c r="O28" s="2"/>
      <c r="S28" s="2"/>
      <c r="T28" s="2" t="s">
        <v>22</v>
      </c>
      <c r="U28">
        <v>0.1</v>
      </c>
      <c r="V28" s="6">
        <v>0.1</v>
      </c>
      <c r="W28" s="6"/>
      <c r="X28" s="2"/>
      <c r="Y28" s="2"/>
      <c r="AB28" s="2"/>
      <c r="AC28" s="2" t="s">
        <v>22</v>
      </c>
      <c r="AD28" s="6">
        <v>0.11</v>
      </c>
      <c r="AE28" s="2">
        <v>0.11</v>
      </c>
      <c r="AF28" s="6"/>
      <c r="AG28" s="2"/>
      <c r="AH28" s="2"/>
    </row>
    <row r="29" spans="1:34" ht="12.75">
      <c r="A29" s="2"/>
      <c r="B29" s="7" t="s">
        <v>23</v>
      </c>
      <c r="C29" s="6">
        <v>0.1</v>
      </c>
      <c r="D29" s="6">
        <v>0.09</v>
      </c>
      <c r="E29" s="6"/>
      <c r="F29" s="2"/>
      <c r="G29" s="2"/>
      <c r="J29" s="2" t="s">
        <v>23</v>
      </c>
      <c r="K29" s="2">
        <v>0.15</v>
      </c>
      <c r="L29" s="2">
        <v>0.14</v>
      </c>
      <c r="M29" s="15"/>
      <c r="N29" s="2"/>
      <c r="O29" s="2"/>
      <c r="S29" s="2"/>
      <c r="T29" s="7" t="s">
        <v>23</v>
      </c>
      <c r="U29">
        <v>0.12</v>
      </c>
      <c r="V29" s="6">
        <v>0.1</v>
      </c>
      <c r="W29" s="6"/>
      <c r="X29" s="2"/>
      <c r="Y29" s="2"/>
      <c r="AB29" s="2"/>
      <c r="AC29" s="7" t="s">
        <v>23</v>
      </c>
      <c r="AD29" s="6">
        <v>0.13</v>
      </c>
      <c r="AE29" s="6">
        <v>0.11</v>
      </c>
      <c r="AF29" s="6"/>
      <c r="AG29" s="2"/>
      <c r="AH29" s="2"/>
    </row>
    <row r="30" spans="1:34" ht="12.75">
      <c r="A30" s="2"/>
      <c r="B30" s="2" t="s">
        <v>24</v>
      </c>
      <c r="C30" s="2">
        <v>0</v>
      </c>
      <c r="D30" s="2">
        <v>0</v>
      </c>
      <c r="E30" s="6"/>
      <c r="F30" s="2"/>
      <c r="G30" s="2"/>
      <c r="J30" s="2" t="s">
        <v>24</v>
      </c>
      <c r="K30" s="2">
        <v>0</v>
      </c>
      <c r="L30" s="2">
        <v>0</v>
      </c>
      <c r="M30" s="15"/>
      <c r="N30" s="2"/>
      <c r="O30" s="2"/>
      <c r="S30" s="2"/>
      <c r="T30" s="2" t="s">
        <v>24</v>
      </c>
      <c r="U30">
        <v>0.12</v>
      </c>
      <c r="V30" s="2">
        <v>0</v>
      </c>
      <c r="W30" s="6"/>
      <c r="X30" s="2"/>
      <c r="Y30" s="2"/>
      <c r="AB30" s="2"/>
      <c r="AC30" s="2" t="s">
        <v>24</v>
      </c>
      <c r="AD30" s="2">
        <v>0</v>
      </c>
      <c r="AE30" s="2">
        <v>0</v>
      </c>
      <c r="AF30" s="6"/>
      <c r="AG30" s="2"/>
      <c r="AH30" s="2"/>
    </row>
    <row r="31" spans="1:34" ht="12.75">
      <c r="A31" s="2"/>
      <c r="B31" s="2" t="s">
        <v>25</v>
      </c>
      <c r="C31" s="2">
        <v>4231.62</v>
      </c>
      <c r="D31" s="2">
        <v>3512.57</v>
      </c>
      <c r="E31" s="6"/>
      <c r="F31" s="2"/>
      <c r="G31" s="2"/>
      <c r="J31" s="2" t="s">
        <v>25</v>
      </c>
      <c r="K31" s="2">
        <v>26729.28</v>
      </c>
      <c r="L31" s="2">
        <v>12464.77</v>
      </c>
      <c r="M31" s="15"/>
      <c r="N31" s="2"/>
      <c r="O31" s="2"/>
      <c r="S31" s="2"/>
      <c r="T31" s="2" t="s">
        <v>25</v>
      </c>
      <c r="U31">
        <v>7309.18</v>
      </c>
      <c r="V31" s="2">
        <v>7736.13</v>
      </c>
      <c r="W31" s="6"/>
      <c r="X31" s="2"/>
      <c r="Y31" s="2"/>
      <c r="AB31" s="2"/>
      <c r="AC31" s="2" t="s">
        <v>25</v>
      </c>
      <c r="AD31" s="2">
        <v>7342.34</v>
      </c>
      <c r="AE31" s="2">
        <v>5013.22</v>
      </c>
      <c r="AF31" s="6"/>
      <c r="AG31" s="2"/>
      <c r="AH31" s="2"/>
    </row>
    <row r="32" spans="1:34" ht="12.75">
      <c r="A32" s="2"/>
      <c r="B32" s="7" t="s">
        <v>26</v>
      </c>
      <c r="C32" s="2">
        <v>0</v>
      </c>
      <c r="D32" s="6">
        <v>0</v>
      </c>
      <c r="E32" s="6"/>
      <c r="F32" s="2"/>
      <c r="G32" s="2"/>
      <c r="J32" s="2" t="s">
        <v>26</v>
      </c>
      <c r="K32" s="2">
        <v>377</v>
      </c>
      <c r="L32" s="2">
        <v>0</v>
      </c>
      <c r="M32" s="6"/>
      <c r="N32" s="2"/>
      <c r="O32" s="2"/>
      <c r="S32" s="2"/>
      <c r="T32" s="7" t="s">
        <v>26</v>
      </c>
      <c r="U32">
        <v>0</v>
      </c>
      <c r="V32" s="2">
        <v>0</v>
      </c>
      <c r="W32" s="6"/>
      <c r="X32" s="2"/>
      <c r="Y32" s="2"/>
      <c r="AB32" s="2"/>
      <c r="AC32" s="7" t="s">
        <v>26</v>
      </c>
      <c r="AD32" s="2">
        <v>0</v>
      </c>
      <c r="AE32" s="6">
        <v>0</v>
      </c>
      <c r="AF32" s="6"/>
      <c r="AG32" s="2"/>
      <c r="AH32" s="2"/>
    </row>
    <row r="33" spans="1:34" ht="12.75">
      <c r="A33" s="2"/>
      <c r="C33" s="6">
        <f>SUM(C24:C31)</f>
        <v>4853.62</v>
      </c>
      <c r="D33" s="6">
        <v>3801.03</v>
      </c>
      <c r="E33" s="6">
        <f>(C33-D33)*100/ABS(D33)</f>
        <v>27.692230790075314</v>
      </c>
      <c r="F33" s="2" t="s">
        <v>14</v>
      </c>
      <c r="G33" s="6"/>
      <c r="J33" s="2"/>
      <c r="K33" s="6">
        <f>SUM(K24:K32)</f>
        <v>29543.809999999998</v>
      </c>
      <c r="L33" s="2">
        <v>15452.25</v>
      </c>
      <c r="M33" s="6">
        <f>(K33-L33)*100/ABS(L33)</f>
        <v>91.19422737788993</v>
      </c>
      <c r="N33" s="2" t="s">
        <v>14</v>
      </c>
      <c r="O33" s="2"/>
      <c r="S33" s="2"/>
      <c r="U33" s="6">
        <f>SUM(U24:U31)</f>
        <v>9269.130000000001</v>
      </c>
      <c r="V33" s="6">
        <v>8780.83</v>
      </c>
      <c r="W33" s="6">
        <v>50.32810544571152</v>
      </c>
      <c r="X33" s="2" t="s">
        <v>14</v>
      </c>
      <c r="Y33" s="6"/>
      <c r="AB33" s="2"/>
      <c r="AD33" s="6">
        <f>SUM(AD24:AD31)</f>
        <v>9386.43</v>
      </c>
      <c r="AE33" s="6">
        <f>SUM(AE23:AE32)</f>
        <v>6244.91</v>
      </c>
      <c r="AF33" s="6">
        <f>(AD33-AE33)*100/ABS(AE33)</f>
        <v>50.305288627057884</v>
      </c>
      <c r="AG33" s="2" t="s">
        <v>14</v>
      </c>
      <c r="AH33" s="6"/>
    </row>
    <row r="34" spans="1:34" ht="12.75">
      <c r="A34" s="2"/>
      <c r="B34" s="2" t="s">
        <v>27</v>
      </c>
      <c r="C34" s="2"/>
      <c r="D34" s="2"/>
      <c r="E34" s="6"/>
      <c r="F34" s="2"/>
      <c r="G34" s="2"/>
      <c r="J34" s="2" t="s">
        <v>27</v>
      </c>
      <c r="K34" s="2"/>
      <c r="L34" s="2"/>
      <c r="M34" s="6"/>
      <c r="N34" s="2"/>
      <c r="O34" s="2"/>
      <c r="S34" s="2"/>
      <c r="T34" s="2" t="s">
        <v>27</v>
      </c>
      <c r="V34" s="2"/>
      <c r="W34" s="6"/>
      <c r="X34" s="2"/>
      <c r="Y34" s="2"/>
      <c r="AB34" s="2"/>
      <c r="AC34" s="2" t="s">
        <v>27</v>
      </c>
      <c r="AD34" s="2"/>
      <c r="AE34" s="2"/>
      <c r="AF34" s="6"/>
      <c r="AG34" s="2"/>
      <c r="AH34" s="2"/>
    </row>
    <row r="35" spans="1:34" ht="12.75">
      <c r="A35" s="2"/>
      <c r="B35" s="2"/>
      <c r="C35" s="2"/>
      <c r="D35" s="2"/>
      <c r="E35" s="6"/>
      <c r="F35" s="2"/>
      <c r="G35" s="2"/>
      <c r="J35" s="2"/>
      <c r="K35" s="2"/>
      <c r="L35" s="2"/>
      <c r="M35" s="6"/>
      <c r="N35" s="2"/>
      <c r="O35" s="2"/>
      <c r="S35" s="2"/>
      <c r="T35" s="2"/>
      <c r="V35" s="2"/>
      <c r="W35" s="6"/>
      <c r="X35" s="2"/>
      <c r="Y35" s="2"/>
      <c r="AB35" s="2"/>
      <c r="AC35" s="2"/>
      <c r="AD35" s="2"/>
      <c r="AE35" s="2"/>
      <c r="AF35" s="6"/>
      <c r="AG35" s="2"/>
      <c r="AH35" s="2"/>
    </row>
    <row r="36" spans="1:34" ht="12.75">
      <c r="A36" s="2"/>
      <c r="B36" s="1" t="s">
        <v>28</v>
      </c>
      <c r="C36" s="2"/>
      <c r="D36" s="2"/>
      <c r="E36" s="6"/>
      <c r="F36" s="2"/>
      <c r="G36" s="2"/>
      <c r="J36" s="1" t="s">
        <v>28</v>
      </c>
      <c r="K36" s="2"/>
      <c r="L36" s="2"/>
      <c r="M36" s="6"/>
      <c r="N36" s="2"/>
      <c r="O36" s="2"/>
      <c r="S36" s="2"/>
      <c r="T36" s="1" t="s">
        <v>28</v>
      </c>
      <c r="V36" s="2"/>
      <c r="W36" s="6"/>
      <c r="X36" s="2"/>
      <c r="Y36" s="2"/>
      <c r="AB36" s="2"/>
      <c r="AC36" s="1" t="s">
        <v>28</v>
      </c>
      <c r="AD36" s="2"/>
      <c r="AE36" s="2"/>
      <c r="AF36" s="6"/>
      <c r="AG36" s="2"/>
      <c r="AH36" s="2"/>
    </row>
    <row r="37" spans="1:34" ht="12.75">
      <c r="A37" s="2"/>
      <c r="B37" s="2"/>
      <c r="C37" s="2"/>
      <c r="D37" s="2"/>
      <c r="E37" s="6"/>
      <c r="F37" s="2"/>
      <c r="G37" s="2"/>
      <c r="J37" s="2"/>
      <c r="K37" s="2"/>
      <c r="L37" s="2"/>
      <c r="M37" s="6"/>
      <c r="N37" s="2"/>
      <c r="O37" s="2"/>
      <c r="S37" s="2"/>
      <c r="T37" s="2"/>
      <c r="V37" s="2"/>
      <c r="W37" s="6"/>
      <c r="X37" s="2"/>
      <c r="Y37" s="2"/>
      <c r="AB37" s="2"/>
      <c r="AC37" s="2"/>
      <c r="AD37" s="2"/>
      <c r="AE37" s="2"/>
      <c r="AF37" s="6"/>
      <c r="AG37" s="2"/>
      <c r="AH37" s="2"/>
    </row>
    <row r="38" spans="1:34" ht="12.75">
      <c r="A38" s="2"/>
      <c r="B38" s="2" t="s">
        <v>29</v>
      </c>
      <c r="C38" s="2"/>
      <c r="D38" s="2"/>
      <c r="E38" s="6"/>
      <c r="F38" s="2"/>
      <c r="G38" s="2"/>
      <c r="J38" s="2" t="s">
        <v>29</v>
      </c>
      <c r="K38" s="2"/>
      <c r="L38" s="2"/>
      <c r="M38" s="6"/>
      <c r="N38" s="2"/>
      <c r="O38" s="2"/>
      <c r="S38" s="2"/>
      <c r="T38" s="2" t="s">
        <v>29</v>
      </c>
      <c r="V38" s="2"/>
      <c r="W38" s="6"/>
      <c r="X38" s="2"/>
      <c r="Y38" s="2"/>
      <c r="AB38" s="2"/>
      <c r="AC38" s="2" t="s">
        <v>29</v>
      </c>
      <c r="AD38" s="2"/>
      <c r="AE38" s="2"/>
      <c r="AF38" s="6"/>
      <c r="AG38" s="2"/>
      <c r="AH38" s="2"/>
    </row>
    <row r="39" spans="1:34" ht="12.75">
      <c r="A39" s="2"/>
      <c r="B39" s="2" t="s">
        <v>30</v>
      </c>
      <c r="C39" s="2">
        <v>19.63</v>
      </c>
      <c r="D39" s="6">
        <v>12.75</v>
      </c>
      <c r="E39" s="6">
        <f>(C39-D39)*100/ABS(D39)</f>
        <v>53.96078431372548</v>
      </c>
      <c r="F39" s="2" t="s">
        <v>14</v>
      </c>
      <c r="G39" s="2"/>
      <c r="J39" s="2" t="s">
        <v>30</v>
      </c>
      <c r="K39" s="2">
        <v>26.81</v>
      </c>
      <c r="L39" s="2">
        <v>32.64</v>
      </c>
      <c r="M39" s="6">
        <f>(K39-L39)*100/ABS(L39)</f>
        <v>-17.861519607843142</v>
      </c>
      <c r="N39" s="2" t="s">
        <v>14</v>
      </c>
      <c r="O39" s="2"/>
      <c r="S39" s="2"/>
      <c r="T39" s="2" t="s">
        <v>30</v>
      </c>
      <c r="V39" s="2">
        <v>15.06</v>
      </c>
      <c r="W39" s="6">
        <v>-17.88440567066521</v>
      </c>
      <c r="X39" s="2" t="s">
        <v>14</v>
      </c>
      <c r="Y39" s="2"/>
      <c r="AB39" s="2"/>
      <c r="AC39" s="2" t="s">
        <v>30</v>
      </c>
      <c r="AD39" s="2">
        <v>14.45</v>
      </c>
      <c r="AE39" s="6">
        <v>20.82</v>
      </c>
      <c r="AF39" s="6">
        <f>(AD39-AE39)*100/ABS(AE39)</f>
        <v>-30.59558117195005</v>
      </c>
      <c r="AG39" s="2" t="s">
        <v>14</v>
      </c>
      <c r="AH39" s="2"/>
    </row>
    <row r="40" spans="1:34" ht="12.75">
      <c r="A40" s="2"/>
      <c r="B40" s="2" t="s">
        <v>31</v>
      </c>
      <c r="C40" s="2"/>
      <c r="D40" s="2"/>
      <c r="E40" s="6"/>
      <c r="F40" s="2"/>
      <c r="G40" s="2"/>
      <c r="J40" s="2" t="s">
        <v>31</v>
      </c>
      <c r="K40" s="2"/>
      <c r="L40" s="2"/>
      <c r="M40" s="6"/>
      <c r="N40" s="2"/>
      <c r="O40" s="2"/>
      <c r="S40" s="2"/>
      <c r="T40" s="2" t="s">
        <v>31</v>
      </c>
      <c r="U40">
        <v>1.61</v>
      </c>
      <c r="V40" s="2"/>
      <c r="W40" s="6"/>
      <c r="X40" s="2"/>
      <c r="Y40" s="2"/>
      <c r="AB40" s="2"/>
      <c r="AC40" s="2" t="s">
        <v>31</v>
      </c>
      <c r="AD40" s="2"/>
      <c r="AE40" s="2"/>
      <c r="AF40" s="6"/>
      <c r="AG40" s="2"/>
      <c r="AH40" s="2"/>
    </row>
    <row r="41" spans="1:34" ht="12.75">
      <c r="A41" s="2"/>
      <c r="B41" s="2" t="s">
        <v>32</v>
      </c>
      <c r="C41" s="2"/>
      <c r="D41" s="2"/>
      <c r="E41" s="6"/>
      <c r="F41" s="2"/>
      <c r="G41" s="2"/>
      <c r="J41" s="2" t="s">
        <v>32</v>
      </c>
      <c r="K41" s="2"/>
      <c r="L41" s="2"/>
      <c r="M41" s="6"/>
      <c r="N41" s="2"/>
      <c r="O41" s="2"/>
      <c r="S41" s="2"/>
      <c r="T41" s="2" t="s">
        <v>32</v>
      </c>
      <c r="V41" s="2"/>
      <c r="W41" s="6"/>
      <c r="X41" s="2"/>
      <c r="Y41" s="2"/>
      <c r="AB41" s="2"/>
      <c r="AC41" s="2" t="s">
        <v>32</v>
      </c>
      <c r="AD41" s="2"/>
      <c r="AE41" s="2"/>
      <c r="AF41" s="6"/>
      <c r="AG41" s="2"/>
      <c r="AH41" s="2"/>
    </row>
    <row r="42" spans="1:34" ht="12.75">
      <c r="A42" s="2"/>
      <c r="B42" s="2" t="s">
        <v>33</v>
      </c>
      <c r="C42" s="2"/>
      <c r="D42" s="2"/>
      <c r="E42" s="6"/>
      <c r="F42" s="2"/>
      <c r="G42" s="2"/>
      <c r="J42" s="2" t="s">
        <v>33</v>
      </c>
      <c r="K42" s="2"/>
      <c r="L42" s="2"/>
      <c r="M42" s="6"/>
      <c r="N42" s="2"/>
      <c r="O42" s="2"/>
      <c r="S42" s="2"/>
      <c r="T42" s="2" t="s">
        <v>33</v>
      </c>
      <c r="V42" s="2"/>
      <c r="W42" s="6"/>
      <c r="X42" s="2"/>
      <c r="Y42" s="2"/>
      <c r="AB42" s="2"/>
      <c r="AC42" s="2" t="s">
        <v>33</v>
      </c>
      <c r="AD42" s="2"/>
      <c r="AE42" s="2"/>
      <c r="AF42" s="6"/>
      <c r="AG42" s="2"/>
      <c r="AH42" s="2"/>
    </row>
    <row r="43" spans="1:34" ht="12.75">
      <c r="A43" s="2"/>
      <c r="B43" s="2" t="s">
        <v>34</v>
      </c>
      <c r="C43" s="6">
        <f>3609.93-141.07-208.48-1677.86</f>
        <v>1582.5199999999998</v>
      </c>
      <c r="D43" s="8">
        <v>1924</v>
      </c>
      <c r="E43" s="6">
        <f>(C43-D43)*100/ABS(D43)</f>
        <v>-17.74844074844076</v>
      </c>
      <c r="F43" s="2" t="s">
        <v>14</v>
      </c>
      <c r="G43" s="2"/>
      <c r="J43" s="2" t="s">
        <v>34</v>
      </c>
      <c r="K43" s="2">
        <f>8981.87+3.39-104.33-5195.74</f>
        <v>3685.1900000000005</v>
      </c>
      <c r="L43" s="2">
        <v>3145.42</v>
      </c>
      <c r="M43" s="6">
        <f>(K43-L43)*100/ABS(L43)</f>
        <v>17.16050638706438</v>
      </c>
      <c r="N43" s="2" t="s">
        <v>14</v>
      </c>
      <c r="O43" s="2"/>
      <c r="S43" s="2"/>
      <c r="T43" s="2" t="s">
        <v>34</v>
      </c>
      <c r="U43">
        <f>4121.02-122.42-192.2-2046.02</f>
        <v>1760.3800000000006</v>
      </c>
      <c r="V43" s="6">
        <v>2094.7</v>
      </c>
      <c r="W43" s="6">
        <v>47.809703914871974</v>
      </c>
      <c r="X43" s="2" t="s">
        <v>14</v>
      </c>
      <c r="Y43" s="2"/>
      <c r="AB43" s="2"/>
      <c r="AC43" s="2" t="s">
        <v>34</v>
      </c>
      <c r="AD43" s="6">
        <f>4927.84-206.9-256.47-2529.37</f>
        <v>1935.1000000000004</v>
      </c>
      <c r="AE43" s="8">
        <f>3141.04+20.13-26.54-1504.11</f>
        <v>1630.5200000000002</v>
      </c>
      <c r="AF43" s="6">
        <f>(AD43-AE43)*100/ABS(AE43)</f>
        <v>18.679930328974812</v>
      </c>
      <c r="AG43" s="2" t="s">
        <v>14</v>
      </c>
      <c r="AH43" s="2"/>
    </row>
    <row r="44" spans="1:34" ht="12.75">
      <c r="A44" s="2"/>
      <c r="B44" s="2" t="s">
        <v>35</v>
      </c>
      <c r="C44" s="6">
        <v>964.68</v>
      </c>
      <c r="D44">
        <v>956.68</v>
      </c>
      <c r="E44" s="6"/>
      <c r="F44" s="2"/>
      <c r="G44" s="2"/>
      <c r="J44" s="2" t="s">
        <v>35</v>
      </c>
      <c r="K44" s="2">
        <v>2361.39</v>
      </c>
      <c r="L44" s="2">
        <v>1809.87</v>
      </c>
      <c r="M44" s="6"/>
      <c r="N44" s="2"/>
      <c r="O44" s="2"/>
      <c r="S44" s="2"/>
      <c r="T44" s="2" t="s">
        <v>35</v>
      </c>
      <c r="U44">
        <v>1133.99</v>
      </c>
      <c r="V44" s="6">
        <v>1107.95</v>
      </c>
      <c r="W44" s="6"/>
      <c r="X44" s="2"/>
      <c r="Y44" s="2"/>
      <c r="AB44" s="2"/>
      <c r="AC44" s="2" t="s">
        <v>35</v>
      </c>
      <c r="AD44" s="6">
        <v>1308.07</v>
      </c>
      <c r="AE44">
        <v>607.81</v>
      </c>
      <c r="AF44" s="6"/>
      <c r="AG44" s="2"/>
      <c r="AH44" s="2"/>
    </row>
    <row r="45" spans="1:34" ht="12.75">
      <c r="A45" s="2"/>
      <c r="B45" s="2" t="s">
        <v>36</v>
      </c>
      <c r="C45" s="6">
        <v>0.31</v>
      </c>
      <c r="D45">
        <v>0.28</v>
      </c>
      <c r="E45" s="6"/>
      <c r="F45" s="2"/>
      <c r="G45" s="2"/>
      <c r="J45" s="1" t="s">
        <v>36</v>
      </c>
      <c r="K45" s="2">
        <v>0.54</v>
      </c>
      <c r="L45" s="2">
        <v>2.22</v>
      </c>
      <c r="M45" s="6"/>
      <c r="N45" s="2"/>
      <c r="O45" s="2"/>
      <c r="S45" s="2"/>
      <c r="T45" s="2" t="s">
        <v>36</v>
      </c>
      <c r="U45">
        <v>0.38</v>
      </c>
      <c r="V45" s="6">
        <v>6.83</v>
      </c>
      <c r="W45" s="6"/>
      <c r="X45" s="2"/>
      <c r="Y45" s="2"/>
      <c r="AB45" s="2"/>
      <c r="AC45" s="2" t="s">
        <v>36</v>
      </c>
      <c r="AD45" s="6">
        <v>0.42</v>
      </c>
      <c r="AE45">
        <v>0.58</v>
      </c>
      <c r="AF45" s="6"/>
      <c r="AG45" s="2"/>
      <c r="AH45" s="2"/>
    </row>
    <row r="46" spans="1:34" ht="12.75">
      <c r="A46" s="2"/>
      <c r="B46" s="2" t="s">
        <v>37</v>
      </c>
      <c r="C46" s="10">
        <v>613.9</v>
      </c>
      <c r="D46">
        <v>965.9</v>
      </c>
      <c r="E46" s="6"/>
      <c r="F46" s="2"/>
      <c r="G46" s="2"/>
      <c r="J46" s="2" t="s">
        <v>37</v>
      </c>
      <c r="K46" s="2">
        <v>1318.34</v>
      </c>
      <c r="L46" s="2">
        <v>1519.12</v>
      </c>
      <c r="M46" s="6"/>
      <c r="N46" s="2"/>
      <c r="O46" s="2"/>
      <c r="S46" s="2"/>
      <c r="T46" s="2" t="s">
        <v>37</v>
      </c>
      <c r="U46">
        <v>620.85</v>
      </c>
      <c r="V46" s="10">
        <v>978.2</v>
      </c>
      <c r="W46" s="6"/>
      <c r="X46" s="2"/>
      <c r="Y46" s="2"/>
      <c r="AB46" s="2"/>
      <c r="AC46" s="2" t="s">
        <v>37</v>
      </c>
      <c r="AD46" s="10">
        <v>620.85</v>
      </c>
      <c r="AE46">
        <v>1020.37</v>
      </c>
      <c r="AF46" s="6"/>
      <c r="AG46" s="2"/>
      <c r="AH46" s="2"/>
    </row>
    <row r="47" spans="1:34" ht="12.75">
      <c r="A47" s="2"/>
      <c r="B47" s="2" t="s">
        <v>38</v>
      </c>
      <c r="C47" s="6">
        <v>0.91</v>
      </c>
      <c r="D47">
        <v>-1.78</v>
      </c>
      <c r="E47" s="6"/>
      <c r="F47" s="2"/>
      <c r="G47" s="2"/>
      <c r="J47" s="2" t="s">
        <v>38</v>
      </c>
      <c r="K47" s="2">
        <v>-1.28</v>
      </c>
      <c r="L47" s="2">
        <v>-1.69</v>
      </c>
      <c r="M47" s="6"/>
      <c r="N47" s="2"/>
      <c r="O47" s="2"/>
      <c r="S47" s="2"/>
      <c r="T47" s="2" t="s">
        <v>38</v>
      </c>
      <c r="U47">
        <v>1.92</v>
      </c>
      <c r="V47" s="6">
        <v>-1.78</v>
      </c>
      <c r="W47" s="6"/>
      <c r="X47" s="2"/>
      <c r="Y47" s="2"/>
      <c r="AB47" s="2"/>
      <c r="AC47" s="2" t="s">
        <v>38</v>
      </c>
      <c r="AD47" s="6">
        <v>1.92</v>
      </c>
      <c r="AE47">
        <v>-2.64</v>
      </c>
      <c r="AF47" s="6"/>
      <c r="AG47" s="2"/>
      <c r="AH47" s="2"/>
    </row>
    <row r="48" spans="1:34" ht="12.75">
      <c r="A48" s="2"/>
      <c r="B48" s="2" t="s">
        <v>39</v>
      </c>
      <c r="C48" s="6">
        <v>2.76</v>
      </c>
      <c r="D48">
        <v>2.69</v>
      </c>
      <c r="E48" s="6"/>
      <c r="F48" s="2"/>
      <c r="G48" s="2"/>
      <c r="J48" s="2" t="s">
        <v>39</v>
      </c>
      <c r="K48" s="2">
        <v>5.1</v>
      </c>
      <c r="L48" s="2">
        <v>5.6</v>
      </c>
      <c r="M48" s="6"/>
      <c r="N48" s="2"/>
      <c r="O48" s="2"/>
      <c r="S48" s="2"/>
      <c r="T48" s="2" t="s">
        <v>39</v>
      </c>
      <c r="U48">
        <v>3.21</v>
      </c>
      <c r="V48" s="6">
        <v>3.19</v>
      </c>
      <c r="W48" s="6"/>
      <c r="X48" s="2"/>
      <c r="Y48" s="2"/>
      <c r="AB48" s="2"/>
      <c r="AC48" s="2" t="s">
        <v>39</v>
      </c>
      <c r="AD48" s="6">
        <v>3.82</v>
      </c>
      <c r="AE48">
        <v>3.79</v>
      </c>
      <c r="AF48" s="6"/>
      <c r="AG48" s="2"/>
      <c r="AH48" s="2"/>
    </row>
    <row r="49" spans="1:34" ht="12.75">
      <c r="A49" s="2"/>
      <c r="B49" s="2" t="s">
        <v>40</v>
      </c>
      <c r="C49" s="6">
        <v>-0.07</v>
      </c>
      <c r="D49">
        <v>0.01</v>
      </c>
      <c r="E49" s="6"/>
      <c r="F49" s="2"/>
      <c r="G49" s="2"/>
      <c r="J49" s="1" t="s">
        <v>40</v>
      </c>
      <c r="K49" s="2">
        <v>0.05</v>
      </c>
      <c r="L49" s="2">
        <v>0.57</v>
      </c>
      <c r="M49" s="6"/>
      <c r="N49" s="2"/>
      <c r="O49" s="2"/>
      <c r="S49" s="2"/>
      <c r="T49" s="2" t="s">
        <v>40</v>
      </c>
      <c r="U49">
        <v>-0.04</v>
      </c>
      <c r="V49" s="6">
        <v>0.01</v>
      </c>
      <c r="W49" s="6"/>
      <c r="X49" s="2"/>
      <c r="Y49" s="2"/>
      <c r="AB49" s="2"/>
      <c r="AC49" s="2" t="s">
        <v>40</v>
      </c>
      <c r="AD49" s="6">
        <v>-0.05</v>
      </c>
      <c r="AE49">
        <v>0.3</v>
      </c>
      <c r="AF49" s="6"/>
      <c r="AG49" s="2"/>
      <c r="AH49" s="2"/>
    </row>
    <row r="50" spans="1:34" ht="12.75">
      <c r="A50" s="2"/>
      <c r="B50" s="2" t="s">
        <v>41</v>
      </c>
      <c r="C50" s="6">
        <v>-0.19</v>
      </c>
      <c r="D50" s="8">
        <v>0.11</v>
      </c>
      <c r="E50" s="6"/>
      <c r="F50" s="2"/>
      <c r="G50" s="2"/>
      <c r="J50" s="2" t="s">
        <v>41</v>
      </c>
      <c r="K50" s="2">
        <v>0.71</v>
      </c>
      <c r="L50" s="2">
        <v>0.37</v>
      </c>
      <c r="M50" s="6"/>
      <c r="N50" s="2"/>
      <c r="O50" s="2"/>
      <c r="S50" s="2"/>
      <c r="T50" s="2" t="s">
        <v>41</v>
      </c>
      <c r="U50">
        <v>-0.19</v>
      </c>
      <c r="V50" s="6">
        <v>0.17</v>
      </c>
      <c r="W50" s="6"/>
      <c r="X50" s="2"/>
      <c r="Y50" s="2"/>
      <c r="AB50" s="2"/>
      <c r="AC50" s="2" t="s">
        <v>41</v>
      </c>
      <c r="AD50" s="6">
        <v>-0.19</v>
      </c>
      <c r="AE50" s="8">
        <v>0.2</v>
      </c>
      <c r="AF50" s="6"/>
      <c r="AG50" s="2"/>
      <c r="AH50" s="2"/>
    </row>
    <row r="51" spans="1:34" ht="12.75">
      <c r="A51" s="2"/>
      <c r="B51" s="11" t="s">
        <v>42</v>
      </c>
      <c r="C51" s="12">
        <v>0.11</v>
      </c>
      <c r="D51">
        <v>0.05</v>
      </c>
      <c r="E51" s="6"/>
      <c r="F51" s="2"/>
      <c r="G51" s="2"/>
      <c r="J51" s="2" t="s">
        <v>42</v>
      </c>
      <c r="K51" s="2">
        <v>0.19</v>
      </c>
      <c r="L51" s="2">
        <v>0.13</v>
      </c>
      <c r="M51" s="6"/>
      <c r="N51" s="2"/>
      <c r="O51" s="2"/>
      <c r="S51" s="2"/>
      <c r="T51" s="11" t="s">
        <v>42</v>
      </c>
      <c r="U51">
        <v>0.15</v>
      </c>
      <c r="V51" s="11">
        <v>0.06</v>
      </c>
      <c r="W51" s="6"/>
      <c r="X51" s="2"/>
      <c r="Y51" s="2"/>
      <c r="AB51" s="2"/>
      <c r="AC51" s="11" t="s">
        <v>42</v>
      </c>
      <c r="AD51" s="11">
        <v>0.13</v>
      </c>
      <c r="AE51">
        <v>0.03</v>
      </c>
      <c r="AF51" s="6"/>
      <c r="AG51" s="2"/>
      <c r="AH51" s="2"/>
    </row>
    <row r="52" spans="1:34" ht="12.75">
      <c r="A52" s="6" t="s">
        <v>3</v>
      </c>
      <c r="B52" s="7" t="s">
        <v>43</v>
      </c>
      <c r="C52" s="9">
        <v>0.11</v>
      </c>
      <c r="D52">
        <v>0.06</v>
      </c>
      <c r="E52" s="6"/>
      <c r="F52" s="2"/>
      <c r="G52" s="2"/>
      <c r="J52" s="2" t="s">
        <v>43</v>
      </c>
      <c r="K52" s="2">
        <v>0.15</v>
      </c>
      <c r="L52" s="2">
        <v>0.16</v>
      </c>
      <c r="M52" s="6"/>
      <c r="N52" s="2"/>
      <c r="O52" s="2"/>
      <c r="S52" s="6" t="s">
        <v>3</v>
      </c>
      <c r="T52" s="7" t="s">
        <v>43</v>
      </c>
      <c r="U52">
        <v>0.11</v>
      </c>
      <c r="V52" s="9">
        <v>0.07</v>
      </c>
      <c r="W52" s="6"/>
      <c r="X52" s="2"/>
      <c r="Y52" s="2"/>
      <c r="AB52" s="6" t="s">
        <v>3</v>
      </c>
      <c r="AC52" s="7" t="s">
        <v>43</v>
      </c>
      <c r="AD52" s="9">
        <v>0.13</v>
      </c>
      <c r="AE52">
        <v>0.08</v>
      </c>
      <c r="AF52" s="6"/>
      <c r="AG52" s="2"/>
      <c r="AH52" s="2"/>
    </row>
    <row r="53" spans="1:34" ht="38.25">
      <c r="A53" s="2"/>
      <c r="B53" s="13" t="s">
        <v>44</v>
      </c>
      <c r="C53" s="6">
        <f>SUM(C44:C52)</f>
        <v>1582.5199999999998</v>
      </c>
      <c r="D53" s="6">
        <v>1924</v>
      </c>
      <c r="E53" s="6">
        <f>(C53-D53)*100/ABS(D53)</f>
        <v>-17.74844074844076</v>
      </c>
      <c r="F53" s="2" t="s">
        <v>14</v>
      </c>
      <c r="G53" s="2"/>
      <c r="J53" s="2" t="s">
        <v>44</v>
      </c>
      <c r="K53" s="6">
        <f>SUM(K44:K52)</f>
        <v>3685.1899999999996</v>
      </c>
      <c r="L53" s="2">
        <f>SUM(L44:L52)</f>
        <v>3336.35</v>
      </c>
      <c r="M53" s="6">
        <f>(K53-L53)*100/ABS(L53)</f>
        <v>10.455737557510444</v>
      </c>
      <c r="N53" s="2" t="s">
        <v>14</v>
      </c>
      <c r="O53" s="2"/>
      <c r="S53" s="2"/>
      <c r="T53" s="13" t="s">
        <v>44</v>
      </c>
      <c r="U53">
        <f>SUM(U44:U52)</f>
        <v>1760.3800000000003</v>
      </c>
      <c r="V53" s="6">
        <f>SUM(V44:V52)</f>
        <v>2094.7000000000003</v>
      </c>
      <c r="W53" s="6">
        <v>47.809703914872</v>
      </c>
      <c r="X53" s="2" t="s">
        <v>14</v>
      </c>
      <c r="Y53" s="2"/>
      <c r="AB53" s="2"/>
      <c r="AC53" s="13" t="s">
        <v>44</v>
      </c>
      <c r="AD53" s="6">
        <f>SUM(AD44:AD52)</f>
        <v>1935.1000000000004</v>
      </c>
      <c r="AE53" s="6">
        <f>SUM(AE44:AE52)</f>
        <v>1630.5199999999998</v>
      </c>
      <c r="AF53" s="6">
        <f>(AD53-AE53)*100/ABS(AE53)</f>
        <v>18.679930328974848</v>
      </c>
      <c r="AG53" s="2" t="s">
        <v>14</v>
      </c>
      <c r="AH53" s="2"/>
    </row>
    <row r="54" spans="1:34" ht="12.75">
      <c r="A54" s="1" t="s">
        <v>45</v>
      </c>
      <c r="B54" s="1" t="s">
        <v>46</v>
      </c>
      <c r="C54" s="6">
        <f>C19+C33+C39+C43</f>
        <v>6457.589999999999</v>
      </c>
      <c r="D54" s="6">
        <v>5738.74</v>
      </c>
      <c r="E54" s="6"/>
      <c r="F54" s="2"/>
      <c r="G54" s="2"/>
      <c r="J54" s="2" t="s">
        <v>46</v>
      </c>
      <c r="K54" s="6">
        <f>K19+K33+K39+K43</f>
        <v>33258.82</v>
      </c>
      <c r="L54" s="2">
        <f>L19+L22+L39+L53</f>
        <v>18823.3</v>
      </c>
      <c r="M54" s="6"/>
      <c r="N54" s="2"/>
      <c r="O54" s="2"/>
      <c r="S54" s="1" t="s">
        <v>45</v>
      </c>
      <c r="T54" s="1" t="s">
        <v>46</v>
      </c>
      <c r="U54" s="6">
        <f>U19+U33+U39+U43</f>
        <v>11032.640000000001</v>
      </c>
      <c r="V54" s="6">
        <f>V19+V33+V39+V43</f>
        <v>10891.739999999998</v>
      </c>
      <c r="W54" s="6"/>
      <c r="X54" s="2"/>
      <c r="Y54" s="2"/>
      <c r="AB54" s="1" t="s">
        <v>45</v>
      </c>
      <c r="AC54" s="1" t="s">
        <v>46</v>
      </c>
      <c r="AD54" s="6">
        <f>AD19+AD33+AD39+AD43</f>
        <v>11339.720000000001</v>
      </c>
      <c r="AE54" s="6">
        <f>AE19+AE22+AE39+AE53</f>
        <v>7897.349999999999</v>
      </c>
      <c r="AF54" s="6"/>
      <c r="AG54" s="2"/>
      <c r="AH54" s="2"/>
    </row>
    <row r="55" spans="1:34" ht="12.75">
      <c r="A55" s="2"/>
      <c r="C55" s="2"/>
      <c r="D55" s="2"/>
      <c r="E55" s="6"/>
      <c r="F55" s="2"/>
      <c r="G55" s="2"/>
      <c r="J55" s="2"/>
      <c r="K55" s="2"/>
      <c r="L55" s="2"/>
      <c r="M55" s="6"/>
      <c r="N55" s="2"/>
      <c r="O55" s="2"/>
      <c r="S55" s="2"/>
      <c r="V55" s="2"/>
      <c r="W55" s="6"/>
      <c r="X55" s="2"/>
      <c r="Y55" s="2"/>
      <c r="AB55" s="2"/>
      <c r="AD55" s="2"/>
      <c r="AE55" s="2"/>
      <c r="AF55" s="6"/>
      <c r="AG55" s="2"/>
      <c r="AH55" s="2"/>
    </row>
    <row r="56" spans="1:34" ht="12.75">
      <c r="A56" s="2"/>
      <c r="B56" s="1" t="s">
        <v>47</v>
      </c>
      <c r="C56" s="2"/>
      <c r="D56" s="2"/>
      <c r="E56" s="6"/>
      <c r="F56" s="2"/>
      <c r="G56" s="2"/>
      <c r="J56" s="1" t="s">
        <v>47</v>
      </c>
      <c r="K56" s="2"/>
      <c r="L56" s="2"/>
      <c r="M56" s="6"/>
      <c r="N56" s="2"/>
      <c r="O56" s="2"/>
      <c r="S56" s="2"/>
      <c r="T56" s="1" t="s">
        <v>47</v>
      </c>
      <c r="V56" s="2"/>
      <c r="W56" s="6"/>
      <c r="X56" s="2"/>
      <c r="Y56" s="2"/>
      <c r="AB56" s="2"/>
      <c r="AC56" s="1" t="s">
        <v>47</v>
      </c>
      <c r="AD56" s="2"/>
      <c r="AE56" s="2"/>
      <c r="AF56" s="6"/>
      <c r="AG56" s="2"/>
      <c r="AH56" s="2"/>
    </row>
    <row r="57" spans="1:34" ht="12.75">
      <c r="A57" s="2"/>
      <c r="B57" s="1" t="s">
        <v>11</v>
      </c>
      <c r="C57" s="2"/>
      <c r="D57" s="2"/>
      <c r="E57" s="6"/>
      <c r="F57" s="2"/>
      <c r="G57" s="2"/>
      <c r="J57" s="1" t="s">
        <v>11</v>
      </c>
      <c r="K57" s="2"/>
      <c r="L57" s="2"/>
      <c r="M57" s="6"/>
      <c r="N57" s="2"/>
      <c r="O57" s="2"/>
      <c r="S57" s="2"/>
      <c r="T57" s="1" t="s">
        <v>11</v>
      </c>
      <c r="V57" s="2"/>
      <c r="W57" s="6"/>
      <c r="X57" s="2"/>
      <c r="Y57" s="2"/>
      <c r="AB57" s="2"/>
      <c r="AC57" s="1" t="s">
        <v>11</v>
      </c>
      <c r="AD57" s="2"/>
      <c r="AE57" s="2"/>
      <c r="AF57" s="6"/>
      <c r="AG57" s="2"/>
      <c r="AH57" s="2"/>
    </row>
    <row r="58" spans="1:34" ht="12.75">
      <c r="A58" s="2"/>
      <c r="B58" s="2"/>
      <c r="C58" s="2"/>
      <c r="D58" s="2"/>
      <c r="E58" s="6"/>
      <c r="F58" s="2"/>
      <c r="G58" s="2"/>
      <c r="J58" s="2"/>
      <c r="K58" s="2"/>
      <c r="L58" s="2"/>
      <c r="M58" s="6"/>
      <c r="N58" s="2"/>
      <c r="O58" s="2"/>
      <c r="S58" s="2"/>
      <c r="T58" s="2"/>
      <c r="V58" s="2"/>
      <c r="W58" s="6"/>
      <c r="X58" s="2"/>
      <c r="Y58" s="2"/>
      <c r="AB58" s="2"/>
      <c r="AC58" s="2"/>
      <c r="AD58" s="2"/>
      <c r="AE58" s="2"/>
      <c r="AF58" s="6"/>
      <c r="AG58" s="2"/>
      <c r="AH58" s="2"/>
    </row>
    <row r="59" spans="1:34" ht="12.75">
      <c r="A59" s="2"/>
      <c r="B59" s="2" t="s">
        <v>48</v>
      </c>
      <c r="C59" s="2"/>
      <c r="D59" s="2"/>
      <c r="E59" s="6"/>
      <c r="F59" s="2"/>
      <c r="G59" s="2"/>
      <c r="J59" s="2" t="s">
        <v>48</v>
      </c>
      <c r="K59" s="2"/>
      <c r="L59" s="2"/>
      <c r="M59" s="6"/>
      <c r="N59" s="2"/>
      <c r="O59" s="2"/>
      <c r="S59" s="2"/>
      <c r="T59" s="2" t="s">
        <v>48</v>
      </c>
      <c r="V59" s="2"/>
      <c r="W59" s="6"/>
      <c r="X59" s="2"/>
      <c r="Y59" s="2"/>
      <c r="AB59" s="2"/>
      <c r="AC59" s="2" t="s">
        <v>48</v>
      </c>
      <c r="AD59" s="2"/>
      <c r="AE59" s="2"/>
      <c r="AF59" s="6"/>
      <c r="AG59" s="2"/>
      <c r="AH59" s="2"/>
    </row>
    <row r="60" spans="1:34" ht="12.75">
      <c r="A60" s="2"/>
      <c r="B60" s="2" t="s">
        <v>49</v>
      </c>
      <c r="C60" s="6"/>
      <c r="D60" s="2"/>
      <c r="E60" s="6"/>
      <c r="F60" s="2"/>
      <c r="G60" s="2"/>
      <c r="J60" s="2" t="s">
        <v>49</v>
      </c>
      <c r="K60" s="6"/>
      <c r="L60" s="2"/>
      <c r="M60" s="6"/>
      <c r="N60" s="2"/>
      <c r="O60" s="2"/>
      <c r="S60" s="2"/>
      <c r="T60" s="2" t="s">
        <v>49</v>
      </c>
      <c r="V60" s="6"/>
      <c r="W60" s="6"/>
      <c r="X60" s="2"/>
      <c r="Y60" s="2"/>
      <c r="AB60" s="2"/>
      <c r="AC60" s="2" t="s">
        <v>49</v>
      </c>
      <c r="AD60" s="6"/>
      <c r="AE60" s="2"/>
      <c r="AF60" s="6"/>
      <c r="AG60" s="2"/>
      <c r="AH60" s="2"/>
    </row>
    <row r="61" spans="1:34" ht="12.75">
      <c r="A61" s="2"/>
      <c r="B61" s="2" t="s">
        <v>50</v>
      </c>
      <c r="C61" s="6">
        <v>1.88</v>
      </c>
      <c r="D61" s="2">
        <v>1.82</v>
      </c>
      <c r="E61" s="6"/>
      <c r="F61" s="2"/>
      <c r="G61" s="2"/>
      <c r="J61" s="2" t="s">
        <v>50</v>
      </c>
      <c r="K61" s="6">
        <v>7.81</v>
      </c>
      <c r="L61" s="2">
        <v>8.38</v>
      </c>
      <c r="M61" s="6"/>
      <c r="N61" s="2"/>
      <c r="O61" s="2"/>
      <c r="S61" s="2"/>
      <c r="T61" s="2" t="s">
        <v>50</v>
      </c>
      <c r="U61">
        <v>2.64</v>
      </c>
      <c r="V61" s="6">
        <v>3.6</v>
      </c>
      <c r="W61" s="6"/>
      <c r="X61" s="2"/>
      <c r="Y61" s="2"/>
      <c r="AB61" s="2"/>
      <c r="AC61" s="2" t="s">
        <v>50</v>
      </c>
      <c r="AD61" s="6">
        <v>2.72</v>
      </c>
      <c r="AE61" s="2">
        <v>7</v>
      </c>
      <c r="AF61" s="6"/>
      <c r="AG61" s="2"/>
      <c r="AH61" s="2"/>
    </row>
    <row r="62" spans="1:34" ht="12.75">
      <c r="A62" s="2"/>
      <c r="B62" s="2" t="s">
        <v>51</v>
      </c>
      <c r="C62" s="6">
        <v>20.02</v>
      </c>
      <c r="D62" s="6">
        <v>32.13</v>
      </c>
      <c r="E62" s="6"/>
      <c r="F62" s="2"/>
      <c r="G62" s="2"/>
      <c r="J62" s="2" t="s">
        <v>51</v>
      </c>
      <c r="K62" s="6">
        <v>96.13</v>
      </c>
      <c r="L62" s="6">
        <v>87.05</v>
      </c>
      <c r="M62" s="6"/>
      <c r="N62" s="2"/>
      <c r="O62" s="2"/>
      <c r="S62" s="2"/>
      <c r="T62" s="2" t="s">
        <v>51</v>
      </c>
      <c r="U62">
        <v>20.02</v>
      </c>
      <c r="V62" s="6">
        <v>32.13</v>
      </c>
      <c r="W62" s="6"/>
      <c r="X62" s="2"/>
      <c r="Y62" s="2"/>
      <c r="AB62" s="2"/>
      <c r="AC62" s="2" t="s">
        <v>51</v>
      </c>
      <c r="AD62" s="6">
        <v>95.02</v>
      </c>
      <c r="AE62" s="6">
        <v>56.55</v>
      </c>
      <c r="AF62" s="6"/>
      <c r="AG62" s="2"/>
      <c r="AH62" s="2"/>
    </row>
    <row r="63" spans="1:34" ht="12.75">
      <c r="A63" s="2"/>
      <c r="B63" s="14" t="s">
        <v>52</v>
      </c>
      <c r="C63" s="6">
        <f>SUM(C61:C62)</f>
        <v>21.9</v>
      </c>
      <c r="D63" s="6">
        <v>33.95</v>
      </c>
      <c r="E63" s="6">
        <f>(C63-D63)*100/ABS(D63)</f>
        <v>-35.49337260677468</v>
      </c>
      <c r="F63" s="2" t="s">
        <v>14</v>
      </c>
      <c r="G63" s="2"/>
      <c r="J63" s="14" t="s">
        <v>52</v>
      </c>
      <c r="K63" s="6">
        <f>SUM(K61:K62)</f>
        <v>103.94</v>
      </c>
      <c r="L63" s="6">
        <v>95.43</v>
      </c>
      <c r="M63" s="6">
        <f>(K63-L63)*100/ABS(L63)</f>
        <v>8.917531174683004</v>
      </c>
      <c r="N63" s="2" t="s">
        <v>14</v>
      </c>
      <c r="O63" s="2"/>
      <c r="S63" s="2"/>
      <c r="T63" s="14" t="s">
        <v>52</v>
      </c>
      <c r="U63">
        <f>+U62+U61</f>
        <v>22.66</v>
      </c>
      <c r="V63" s="6">
        <v>35.73</v>
      </c>
      <c r="W63" s="6">
        <v>-32.82571912013535</v>
      </c>
      <c r="X63" s="2" t="s">
        <v>14</v>
      </c>
      <c r="Y63" s="2"/>
      <c r="AB63" s="2"/>
      <c r="AC63" s="14" t="s">
        <v>52</v>
      </c>
      <c r="AD63" s="6">
        <f>SUM(AD61:AD62)</f>
        <v>97.74</v>
      </c>
      <c r="AE63" s="6">
        <f>SUM(AE61:AE62)</f>
        <v>63.55</v>
      </c>
      <c r="AF63" s="6">
        <f>(AD63-AE63)*100/ABS(AE63)</f>
        <v>53.80015735641228</v>
      </c>
      <c r="AG63" s="2" t="s">
        <v>14</v>
      </c>
      <c r="AH63" s="2"/>
    </row>
    <row r="64" spans="1:34" ht="12.75">
      <c r="A64" s="2"/>
      <c r="B64" s="2" t="s">
        <v>53</v>
      </c>
      <c r="C64" s="6">
        <v>1131.16</v>
      </c>
      <c r="D64" s="6">
        <v>1782.62</v>
      </c>
      <c r="E64" s="6"/>
      <c r="F64" s="2"/>
      <c r="G64" s="2"/>
      <c r="J64" s="2" t="s">
        <v>53</v>
      </c>
      <c r="K64" s="6">
        <v>3587.96</v>
      </c>
      <c r="L64" s="6">
        <v>2590.85</v>
      </c>
      <c r="M64" s="6"/>
      <c r="N64" s="2"/>
      <c r="O64" s="2"/>
      <c r="S64" s="2"/>
      <c r="T64" s="2" t="s">
        <v>53</v>
      </c>
      <c r="V64" s="6">
        <v>1877.26</v>
      </c>
      <c r="W64" s="6"/>
      <c r="X64" s="2"/>
      <c r="Y64" s="2"/>
      <c r="AB64" s="2"/>
      <c r="AC64" s="2" t="s">
        <v>53</v>
      </c>
      <c r="AD64" s="6">
        <v>1354.85</v>
      </c>
      <c r="AE64" s="6">
        <v>1694.52</v>
      </c>
      <c r="AF64" s="6"/>
      <c r="AG64" s="2"/>
      <c r="AH64" s="2"/>
    </row>
    <row r="65" spans="1:34" ht="12.75">
      <c r="A65" s="2"/>
      <c r="B65" s="2" t="s">
        <v>50</v>
      </c>
      <c r="C65" s="2">
        <v>635.83</v>
      </c>
      <c r="D65" s="6">
        <v>980.81</v>
      </c>
      <c r="E65" s="6"/>
      <c r="F65" s="2"/>
      <c r="G65" s="2"/>
      <c r="J65" s="2" t="s">
        <v>50</v>
      </c>
      <c r="K65" s="2">
        <v>1429.52</v>
      </c>
      <c r="L65" s="6">
        <v>1546.72</v>
      </c>
      <c r="M65" s="6"/>
      <c r="N65" s="2"/>
      <c r="O65" s="2"/>
      <c r="S65" s="2"/>
      <c r="T65" s="2" t="s">
        <v>50</v>
      </c>
      <c r="U65">
        <v>668.02</v>
      </c>
      <c r="V65" s="2">
        <v>992.9</v>
      </c>
      <c r="W65" s="6"/>
      <c r="X65" s="2"/>
      <c r="Y65" s="2"/>
      <c r="AB65" s="2"/>
      <c r="AC65" s="2" t="s">
        <v>50</v>
      </c>
      <c r="AD65" s="2">
        <v>643.81</v>
      </c>
      <c r="AE65" s="6">
        <v>1144.75</v>
      </c>
      <c r="AF65" s="6"/>
      <c r="AG65" s="2"/>
      <c r="AH65" s="2"/>
    </row>
    <row r="66" spans="1:34" ht="12.75">
      <c r="A66" s="2"/>
      <c r="B66" s="2" t="s">
        <v>51</v>
      </c>
      <c r="C66" s="2">
        <v>47.48</v>
      </c>
      <c r="D66" s="6">
        <v>33.93</v>
      </c>
      <c r="E66" s="6"/>
      <c r="F66" s="2"/>
      <c r="G66" s="2"/>
      <c r="J66" s="2" t="s">
        <v>51</v>
      </c>
      <c r="K66" s="2">
        <v>75.38</v>
      </c>
      <c r="L66" s="6">
        <v>66.87</v>
      </c>
      <c r="M66" s="6"/>
      <c r="N66" s="2"/>
      <c r="O66" s="2"/>
      <c r="S66" s="2"/>
      <c r="T66" s="2" t="s">
        <v>51</v>
      </c>
      <c r="U66">
        <v>62.83</v>
      </c>
      <c r="V66" s="2">
        <v>40.23</v>
      </c>
      <c r="W66" s="6"/>
      <c r="X66" s="2"/>
      <c r="Y66" s="2"/>
      <c r="AB66" s="2"/>
      <c r="AC66" s="2" t="s">
        <v>51</v>
      </c>
      <c r="AD66" s="2">
        <v>73.05</v>
      </c>
      <c r="AE66" s="6">
        <v>37.39</v>
      </c>
      <c r="AF66" s="6"/>
      <c r="AG66" s="2"/>
      <c r="AH66" s="2"/>
    </row>
    <row r="67" spans="1:34" ht="12.75">
      <c r="A67" s="2"/>
      <c r="B67" s="2" t="s">
        <v>54</v>
      </c>
      <c r="C67" s="2">
        <v>443.86</v>
      </c>
      <c r="D67" s="2">
        <v>411.77</v>
      </c>
      <c r="E67" s="6"/>
      <c r="F67" s="6" t="s">
        <v>3</v>
      </c>
      <c r="G67" s="2"/>
      <c r="J67" s="2" t="s">
        <v>54</v>
      </c>
      <c r="K67" s="2">
        <v>878.14</v>
      </c>
      <c r="L67" s="2">
        <v>770.11</v>
      </c>
      <c r="M67" s="6"/>
      <c r="N67" s="6" t="s">
        <v>3</v>
      </c>
      <c r="O67" s="2"/>
      <c r="S67" s="2"/>
      <c r="T67" s="2" t="s">
        <v>54</v>
      </c>
      <c r="U67">
        <v>536.54</v>
      </c>
      <c r="V67" s="2">
        <v>487.4</v>
      </c>
      <c r="W67" s="6"/>
      <c r="X67" s="6" t="s">
        <v>3</v>
      </c>
      <c r="Y67" s="2"/>
      <c r="AB67" s="2"/>
      <c r="AC67" s="2" t="s">
        <v>54</v>
      </c>
      <c r="AD67" s="2">
        <v>632.17</v>
      </c>
      <c r="AE67" s="2">
        <v>482.13</v>
      </c>
      <c r="AF67" s="6"/>
      <c r="AG67" s="6" t="s">
        <v>3</v>
      </c>
      <c r="AH67" s="2"/>
    </row>
    <row r="68" spans="1:34" ht="12.75">
      <c r="A68" s="2"/>
      <c r="B68" s="2" t="s">
        <v>55</v>
      </c>
      <c r="C68" s="2">
        <v>1.23</v>
      </c>
      <c r="D68" s="2">
        <v>1.42</v>
      </c>
      <c r="E68" s="6"/>
      <c r="F68" s="2" t="s">
        <v>3</v>
      </c>
      <c r="G68" s="2"/>
      <c r="J68" s="2" t="s">
        <v>55</v>
      </c>
      <c r="K68" s="2">
        <v>2.74</v>
      </c>
      <c r="L68" s="2">
        <v>2.3</v>
      </c>
      <c r="M68" s="6"/>
      <c r="N68" s="2" t="s">
        <v>3</v>
      </c>
      <c r="O68" s="2"/>
      <c r="S68" s="2"/>
      <c r="T68" s="2" t="s">
        <v>55</v>
      </c>
      <c r="U68">
        <v>1.33</v>
      </c>
      <c r="V68" s="2">
        <v>1.38</v>
      </c>
      <c r="W68" s="6"/>
      <c r="X68" s="2" t="s">
        <v>3</v>
      </c>
      <c r="Y68" s="2"/>
      <c r="AB68" s="2"/>
      <c r="AC68" s="2" t="s">
        <v>55</v>
      </c>
      <c r="AD68" s="2">
        <v>1.45</v>
      </c>
      <c r="AE68" s="2">
        <v>1.69</v>
      </c>
      <c r="AF68" s="6"/>
      <c r="AG68" s="2" t="s">
        <v>3</v>
      </c>
      <c r="AH68" s="2"/>
    </row>
    <row r="69" spans="1:34" ht="12.75">
      <c r="A69" s="2"/>
      <c r="B69" s="2" t="s">
        <v>56</v>
      </c>
      <c r="C69" s="2">
        <v>2.53</v>
      </c>
      <c r="D69" s="2">
        <v>2.5</v>
      </c>
      <c r="E69" s="6"/>
      <c r="F69" s="2"/>
      <c r="G69" s="2"/>
      <c r="J69" s="2" t="s">
        <v>56</v>
      </c>
      <c r="K69" s="2">
        <v>472.53</v>
      </c>
      <c r="L69" s="2">
        <v>394.94</v>
      </c>
      <c r="M69" s="6"/>
      <c r="N69" s="2"/>
      <c r="O69" s="2"/>
      <c r="S69" s="2"/>
      <c r="T69" s="2" t="s">
        <v>56</v>
      </c>
      <c r="U69">
        <v>3.08</v>
      </c>
      <c r="V69" s="2">
        <v>3.17</v>
      </c>
      <c r="W69" s="6"/>
      <c r="X69" s="2"/>
      <c r="Y69" s="2"/>
      <c r="AB69" s="2"/>
      <c r="AC69" s="2" t="s">
        <v>56</v>
      </c>
      <c r="AD69" s="2">
        <v>4.05</v>
      </c>
      <c r="AE69" s="2">
        <v>2.88</v>
      </c>
      <c r="AF69" s="6"/>
      <c r="AG69" s="2"/>
      <c r="AH69" s="2"/>
    </row>
    <row r="70" spans="1:34" ht="12.75">
      <c r="A70" s="2"/>
      <c r="B70" s="2" t="s">
        <v>57</v>
      </c>
      <c r="C70" s="6">
        <v>0</v>
      </c>
      <c r="D70" s="6">
        <v>0</v>
      </c>
      <c r="E70" s="6"/>
      <c r="F70" s="2"/>
      <c r="G70" s="2"/>
      <c r="J70" s="2" t="s">
        <v>57</v>
      </c>
      <c r="K70" s="6">
        <v>0</v>
      </c>
      <c r="L70" s="6">
        <v>0</v>
      </c>
      <c r="M70" s="6"/>
      <c r="N70" s="2"/>
      <c r="O70" s="2"/>
      <c r="S70" s="2"/>
      <c r="T70" s="2" t="s">
        <v>57</v>
      </c>
      <c r="V70" s="6">
        <v>0</v>
      </c>
      <c r="W70" s="6"/>
      <c r="X70" s="2"/>
      <c r="Y70" s="2"/>
      <c r="AB70" s="2"/>
      <c r="AC70" s="2" t="s">
        <v>57</v>
      </c>
      <c r="AD70" s="6">
        <v>0</v>
      </c>
      <c r="AE70" s="6">
        <v>0</v>
      </c>
      <c r="AF70" s="6"/>
      <c r="AG70" s="2"/>
      <c r="AH70" s="2"/>
    </row>
    <row r="71" spans="1:34" ht="12.75">
      <c r="A71" s="6" t="s">
        <v>3</v>
      </c>
      <c r="B71" s="2" t="s">
        <v>58</v>
      </c>
      <c r="C71" s="2">
        <v>0</v>
      </c>
      <c r="D71" s="2">
        <v>0</v>
      </c>
      <c r="E71" s="6"/>
      <c r="F71" s="2"/>
      <c r="G71" s="2"/>
      <c r="J71" s="2" t="s">
        <v>58</v>
      </c>
      <c r="K71" s="2">
        <v>377</v>
      </c>
      <c r="L71" s="2">
        <v>0</v>
      </c>
      <c r="M71" s="6"/>
      <c r="N71" s="2"/>
      <c r="O71" s="2"/>
      <c r="S71" s="6" t="s">
        <v>3</v>
      </c>
      <c r="T71" s="2" t="s">
        <v>58</v>
      </c>
      <c r="V71" s="2">
        <v>0</v>
      </c>
      <c r="W71" s="6"/>
      <c r="X71" s="2"/>
      <c r="Y71" s="2"/>
      <c r="AB71" s="6" t="s">
        <v>3</v>
      </c>
      <c r="AC71" s="2" t="s">
        <v>58</v>
      </c>
      <c r="AD71" s="2">
        <v>0</v>
      </c>
      <c r="AE71" s="2">
        <v>0</v>
      </c>
      <c r="AF71" s="6"/>
      <c r="AG71" s="2"/>
      <c r="AH71" s="2"/>
    </row>
    <row r="72" spans="1:34" ht="12.75">
      <c r="A72" s="2"/>
      <c r="B72" s="2"/>
      <c r="C72" s="6">
        <f>SUM(C65:C71)+C80</f>
        <v>1131.16</v>
      </c>
      <c r="D72" s="6">
        <v>1430.63</v>
      </c>
      <c r="E72" s="6">
        <f>(C72-D72)*100/ABS(D72)</f>
        <v>-20.932735927528434</v>
      </c>
      <c r="F72" s="2" t="s">
        <v>14</v>
      </c>
      <c r="G72" s="2" t="s">
        <v>3</v>
      </c>
      <c r="J72" s="2"/>
      <c r="K72" s="6">
        <f>SUM(K65:K71)+K76+K83</f>
        <v>3587.9599999999996</v>
      </c>
      <c r="L72" s="6">
        <v>2780.94</v>
      </c>
      <c r="M72" s="6">
        <f>(K72-L72)*100/ABS(L72)</f>
        <v>29.019683991743783</v>
      </c>
      <c r="N72" s="2" t="s">
        <v>14</v>
      </c>
      <c r="O72" s="2" t="s">
        <v>3</v>
      </c>
      <c r="S72" s="2"/>
      <c r="T72" s="2"/>
      <c r="U72">
        <f>SUM(U65:U71)+U80</f>
        <v>1271.7999999999997</v>
      </c>
      <c r="V72" s="6">
        <v>1525.26</v>
      </c>
      <c r="W72" s="6">
        <v>-12.373106289102205</v>
      </c>
      <c r="X72" s="2" t="s">
        <v>14</v>
      </c>
      <c r="Y72" s="2" t="s">
        <v>3</v>
      </c>
      <c r="AB72" s="2"/>
      <c r="AC72" s="2"/>
      <c r="AD72" s="6">
        <f>SUM(AD65:AD71)+AD80</f>
        <v>1354.8499999999997</v>
      </c>
      <c r="AE72" s="6">
        <f>SUM(AE65:AE71)+AE80+AE77</f>
        <v>1694.5200000000002</v>
      </c>
      <c r="AF72" s="6">
        <f>(AD72-AE72)*100/ABS(AE72)</f>
        <v>-20.045204541699153</v>
      </c>
      <c r="AG72" s="2" t="s">
        <v>14</v>
      </c>
      <c r="AH72" s="2" t="s">
        <v>3</v>
      </c>
    </row>
    <row r="73" spans="1:34" ht="12.75">
      <c r="A73" s="2"/>
      <c r="B73" s="2"/>
      <c r="C73" s="2"/>
      <c r="D73" s="2"/>
      <c r="E73" s="6"/>
      <c r="F73" s="2"/>
      <c r="G73" s="2"/>
      <c r="J73" s="2"/>
      <c r="K73" s="2"/>
      <c r="L73" s="2"/>
      <c r="M73" s="6"/>
      <c r="N73" s="2"/>
      <c r="O73" s="2"/>
      <c r="S73" s="2"/>
      <c r="T73" s="2"/>
      <c r="V73" s="2"/>
      <c r="W73" s="6"/>
      <c r="X73" s="2"/>
      <c r="Y73" s="2"/>
      <c r="AB73" s="2"/>
      <c r="AC73" s="2"/>
      <c r="AD73" s="2"/>
      <c r="AE73" s="2"/>
      <c r="AF73" s="6"/>
      <c r="AG73" s="2"/>
      <c r="AH73" s="2"/>
    </row>
    <row r="74" spans="1:34" ht="12.75">
      <c r="A74" s="2"/>
      <c r="B74" s="2" t="s">
        <v>59</v>
      </c>
      <c r="C74" s="2"/>
      <c r="D74" s="2"/>
      <c r="E74" s="6"/>
      <c r="F74" s="2"/>
      <c r="G74" s="2"/>
      <c r="J74" s="2" t="s">
        <v>59</v>
      </c>
      <c r="K74" s="2"/>
      <c r="L74" s="2"/>
      <c r="M74" s="6"/>
      <c r="N74" s="2"/>
      <c r="O74" s="2"/>
      <c r="S74" s="2"/>
      <c r="T74" s="2" t="s">
        <v>59</v>
      </c>
      <c r="V74" s="2"/>
      <c r="W74" s="6"/>
      <c r="X74" s="2"/>
      <c r="Y74" s="2"/>
      <c r="AB74" s="2"/>
      <c r="AC74" s="2" t="s">
        <v>59</v>
      </c>
      <c r="AD74" s="2"/>
      <c r="AE74" s="2"/>
      <c r="AF74" s="6"/>
      <c r="AG74" s="2"/>
      <c r="AH74" s="2"/>
    </row>
    <row r="75" spans="1:34" ht="12.75">
      <c r="A75" s="2"/>
      <c r="B75" s="2" t="s">
        <v>49</v>
      </c>
      <c r="C75" s="2">
        <v>3.37</v>
      </c>
      <c r="D75" s="6">
        <v>3.29</v>
      </c>
      <c r="E75" s="6"/>
      <c r="F75" s="2"/>
      <c r="G75" s="2"/>
      <c r="J75" s="2" t="s">
        <v>49</v>
      </c>
      <c r="K75" s="2">
        <v>0</v>
      </c>
      <c r="L75" s="6">
        <v>25</v>
      </c>
      <c r="M75" s="6"/>
      <c r="N75" s="2"/>
      <c r="O75" s="2"/>
      <c r="S75" s="2"/>
      <c r="T75" s="2" t="s">
        <v>49</v>
      </c>
      <c r="U75">
        <v>3.38</v>
      </c>
      <c r="V75" s="2">
        <v>3.88</v>
      </c>
      <c r="W75" s="6"/>
      <c r="X75" s="2"/>
      <c r="Y75" s="2"/>
      <c r="AB75" s="2"/>
      <c r="AC75" s="2" t="s">
        <v>49</v>
      </c>
      <c r="AD75" s="2">
        <f>155.38+18</f>
        <v>173.38</v>
      </c>
      <c r="AE75" s="6">
        <v>0</v>
      </c>
      <c r="AF75" s="6"/>
      <c r="AG75" s="2"/>
      <c r="AH75" s="2"/>
    </row>
    <row r="76" spans="1:34" ht="12.75">
      <c r="A76" s="2"/>
      <c r="B76" s="2" t="s">
        <v>53</v>
      </c>
      <c r="C76" s="6">
        <v>0</v>
      </c>
      <c r="D76" s="6">
        <v>352</v>
      </c>
      <c r="E76" s="6"/>
      <c r="F76" s="2"/>
      <c r="G76" s="2"/>
      <c r="J76" s="2" t="s">
        <v>53</v>
      </c>
      <c r="K76" s="6">
        <v>352</v>
      </c>
      <c r="L76" s="6">
        <v>0</v>
      </c>
      <c r="M76" s="6"/>
      <c r="N76" s="2"/>
      <c r="O76" s="2"/>
      <c r="S76" s="2"/>
      <c r="T76" s="2" t="s">
        <v>53</v>
      </c>
      <c r="V76" s="6">
        <v>352</v>
      </c>
      <c r="W76" s="6"/>
      <c r="X76" s="2"/>
      <c r="Y76" s="2"/>
      <c r="AB76" s="2"/>
      <c r="AC76" s="2" t="s">
        <v>53</v>
      </c>
      <c r="AD76" s="6">
        <v>0</v>
      </c>
      <c r="AE76" s="6">
        <v>25</v>
      </c>
      <c r="AF76" s="6"/>
      <c r="AG76" s="2"/>
      <c r="AH76" s="2"/>
    </row>
    <row r="77" spans="1:34" ht="12.75">
      <c r="A77" s="2"/>
      <c r="B77" s="2"/>
      <c r="C77" s="6">
        <f>+C75+C76</f>
        <v>3.37</v>
      </c>
      <c r="D77" s="6">
        <v>355.29</v>
      </c>
      <c r="E77" s="6"/>
      <c r="F77" s="2"/>
      <c r="G77" s="2"/>
      <c r="J77" s="2"/>
      <c r="K77" s="6">
        <f>+K75+K76</f>
        <v>352</v>
      </c>
      <c r="L77" s="6">
        <v>25</v>
      </c>
      <c r="M77" s="6"/>
      <c r="N77" s="2"/>
      <c r="O77" s="2"/>
      <c r="S77" s="2"/>
      <c r="T77" s="2"/>
      <c r="U77">
        <f>+U75</f>
        <v>3.38</v>
      </c>
      <c r="V77" s="6">
        <v>355.88</v>
      </c>
      <c r="W77" s="6"/>
      <c r="X77" s="2"/>
      <c r="Y77" s="2"/>
      <c r="AB77" s="2"/>
      <c r="AC77" s="2"/>
      <c r="AD77" s="6">
        <f>+AD75+AD76</f>
        <v>173.38</v>
      </c>
      <c r="AE77" s="6">
        <f>+AE75+AE76</f>
        <v>25</v>
      </c>
      <c r="AF77" s="6"/>
      <c r="AG77" s="2"/>
      <c r="AH77" s="2"/>
    </row>
    <row r="78" spans="1:34" ht="12.75">
      <c r="A78" s="2"/>
      <c r="B78" s="2" t="s">
        <v>60</v>
      </c>
      <c r="C78" s="2"/>
      <c r="D78" s="2"/>
      <c r="E78" s="6"/>
      <c r="F78" s="2"/>
      <c r="G78" s="2"/>
      <c r="J78" s="2" t="s">
        <v>60</v>
      </c>
      <c r="K78" s="2"/>
      <c r="L78" s="2"/>
      <c r="M78" s="6"/>
      <c r="N78" s="2"/>
      <c r="O78" s="2"/>
      <c r="S78" s="2"/>
      <c r="T78" s="2" t="s">
        <v>60</v>
      </c>
      <c r="V78" s="2"/>
      <c r="W78" s="6"/>
      <c r="X78" s="2"/>
      <c r="Y78" s="2"/>
      <c r="AB78" s="2"/>
      <c r="AC78" s="2" t="s">
        <v>60</v>
      </c>
      <c r="AD78" s="2"/>
      <c r="AE78" s="2"/>
      <c r="AF78" s="6"/>
      <c r="AG78" s="2"/>
      <c r="AH78" s="2"/>
    </row>
    <row r="79" spans="1:34" ht="12.75">
      <c r="A79" s="2"/>
      <c r="B79" s="2" t="s">
        <v>49</v>
      </c>
      <c r="C79" s="2"/>
      <c r="D79" s="2"/>
      <c r="E79" s="6"/>
      <c r="F79" s="2"/>
      <c r="G79" s="2"/>
      <c r="J79" s="2" t="s">
        <v>49</v>
      </c>
      <c r="K79" s="2">
        <v>0</v>
      </c>
      <c r="L79" s="2"/>
      <c r="M79" s="6"/>
      <c r="N79" s="2"/>
      <c r="O79" s="2"/>
      <c r="S79" s="2"/>
      <c r="T79" s="2" t="s">
        <v>49</v>
      </c>
      <c r="V79" s="2"/>
      <c r="W79" s="6"/>
      <c r="X79" s="2"/>
      <c r="Y79" s="2"/>
      <c r="AB79" s="2"/>
      <c r="AC79" s="2" t="s">
        <v>49</v>
      </c>
      <c r="AD79" s="2"/>
      <c r="AE79" s="2"/>
      <c r="AF79" s="6"/>
      <c r="AG79" s="2"/>
      <c r="AH79" s="2"/>
    </row>
    <row r="80" spans="1:34" ht="12.75">
      <c r="A80" s="2"/>
      <c r="B80" s="2" t="s">
        <v>53</v>
      </c>
      <c r="C80" s="6">
        <v>0.23</v>
      </c>
      <c r="D80" s="6">
        <v>0.2</v>
      </c>
      <c r="E80" s="6">
        <f>(C80-D80)*100/ABS(D80)</f>
        <v>15</v>
      </c>
      <c r="F80" s="2" t="s">
        <v>14</v>
      </c>
      <c r="G80" s="2"/>
      <c r="J80" s="2" t="s">
        <v>71</v>
      </c>
      <c r="K80" s="2">
        <v>116.24</v>
      </c>
      <c r="L80" s="2">
        <v>50.6</v>
      </c>
      <c r="M80" s="6" t="s">
        <v>3</v>
      </c>
      <c r="N80" s="2"/>
      <c r="O80" s="2"/>
      <c r="S80" s="2"/>
      <c r="T80" s="2" t="s">
        <v>53</v>
      </c>
      <c r="V80" s="6">
        <v>0.18</v>
      </c>
      <c r="W80" s="6">
        <v>-69.49152542372882</v>
      </c>
      <c r="X80" s="2" t="s">
        <v>14</v>
      </c>
      <c r="Y80" s="2"/>
      <c r="AB80" s="2"/>
      <c r="AC80" s="2" t="s">
        <v>53</v>
      </c>
      <c r="AD80" s="6">
        <v>0.32</v>
      </c>
      <c r="AE80" s="6">
        <v>0.68</v>
      </c>
      <c r="AF80" s="6">
        <f>(AD80-AE80)*100/ABS(AE80)</f>
        <v>-52.94117647058824</v>
      </c>
      <c r="AG80" s="2" t="s">
        <v>14</v>
      </c>
      <c r="AH80" s="2"/>
    </row>
    <row r="81" spans="1:34" ht="12.75">
      <c r="A81" s="2"/>
      <c r="B81" s="2" t="s">
        <v>61</v>
      </c>
      <c r="C81" s="2">
        <v>0</v>
      </c>
      <c r="D81" s="2"/>
      <c r="E81" s="6"/>
      <c r="F81" s="2"/>
      <c r="G81" s="2"/>
      <c r="J81" s="2" t="s">
        <v>53</v>
      </c>
      <c r="K81" s="6">
        <v>0</v>
      </c>
      <c r="L81" s="6">
        <v>0</v>
      </c>
      <c r="M81" s="6"/>
      <c r="N81" s="2" t="s">
        <v>3</v>
      </c>
      <c r="O81" s="2"/>
      <c r="S81" s="2"/>
      <c r="T81" s="2" t="s">
        <v>61</v>
      </c>
      <c r="U81">
        <v>0.27</v>
      </c>
      <c r="V81" s="2"/>
      <c r="W81" s="6"/>
      <c r="X81" s="2"/>
      <c r="Y81" s="2"/>
      <c r="AB81" s="2"/>
      <c r="AC81" s="2" t="s">
        <v>61</v>
      </c>
      <c r="AD81" s="2"/>
      <c r="AE81" s="2"/>
      <c r="AF81" s="6"/>
      <c r="AG81" s="2"/>
      <c r="AH81" s="2"/>
    </row>
    <row r="82" spans="1:34" ht="12.75">
      <c r="A82" s="2"/>
      <c r="B82" s="2" t="s">
        <v>62</v>
      </c>
      <c r="C82" s="2"/>
      <c r="D82" s="2"/>
      <c r="E82" s="6"/>
      <c r="F82" s="2"/>
      <c r="G82" s="2"/>
      <c r="J82" s="2"/>
      <c r="K82" s="6">
        <f>+K80+K81</f>
        <v>116.24</v>
      </c>
      <c r="L82" s="6">
        <v>50.6</v>
      </c>
      <c r="M82" s="6">
        <f>(K82-L82)*100/ABS(L82)</f>
        <v>129.72332015810272</v>
      </c>
      <c r="N82" s="2" t="s">
        <v>14</v>
      </c>
      <c r="O82" s="2"/>
      <c r="S82" s="2"/>
      <c r="T82" s="2" t="s">
        <v>62</v>
      </c>
      <c r="V82" s="2"/>
      <c r="W82" s="6"/>
      <c r="X82" s="2"/>
      <c r="Y82" s="2"/>
      <c r="AB82" s="2"/>
      <c r="AC82" s="2" t="s">
        <v>62</v>
      </c>
      <c r="AD82" s="2"/>
      <c r="AE82" s="2"/>
      <c r="AF82" s="6"/>
      <c r="AG82" s="2"/>
      <c r="AH82" s="2"/>
    </row>
    <row r="83" spans="1:34" ht="12.75">
      <c r="A83" s="2"/>
      <c r="B83" s="1" t="s">
        <v>34</v>
      </c>
      <c r="C83" s="2"/>
      <c r="D83" s="2"/>
      <c r="E83" s="6"/>
      <c r="F83" s="2"/>
      <c r="G83" s="2"/>
      <c r="J83" s="2" t="s">
        <v>61</v>
      </c>
      <c r="K83" s="2">
        <v>0.65</v>
      </c>
      <c r="L83" s="2">
        <v>0.91</v>
      </c>
      <c r="M83" s="6"/>
      <c r="N83" s="2"/>
      <c r="O83" s="2"/>
      <c r="S83" s="2"/>
      <c r="T83" s="1" t="s">
        <v>34</v>
      </c>
      <c r="V83" s="2"/>
      <c r="W83" s="6"/>
      <c r="X83" s="2"/>
      <c r="Y83" s="2"/>
      <c r="AB83" s="2"/>
      <c r="AC83" s="1" t="s">
        <v>34</v>
      </c>
      <c r="AD83" s="2"/>
      <c r="AE83" s="2"/>
      <c r="AF83" s="6"/>
      <c r="AG83" s="2"/>
      <c r="AH83" s="2"/>
    </row>
    <row r="84" spans="1:34" ht="12.75">
      <c r="A84" s="6" t="s">
        <v>3</v>
      </c>
      <c r="C84" s="6">
        <f>7328.56-123.05-5225.15-599.62</f>
        <v>1380.7400000000007</v>
      </c>
      <c r="D84" s="8">
        <v>1630.24</v>
      </c>
      <c r="E84" s="6"/>
      <c r="F84" s="2"/>
      <c r="G84" s="2"/>
      <c r="J84" s="2" t="s">
        <v>62</v>
      </c>
      <c r="K84" s="2"/>
      <c r="L84" s="2"/>
      <c r="M84" s="6"/>
      <c r="N84" s="2"/>
      <c r="O84" s="2"/>
      <c r="S84" s="2"/>
      <c r="U84">
        <f>12111.3-255.96-5612.41-4654.05</f>
        <v>1588.88</v>
      </c>
      <c r="V84" s="6">
        <v>1796.84</v>
      </c>
      <c r="W84" s="6"/>
      <c r="X84" s="2"/>
      <c r="Y84" s="2"/>
      <c r="AB84" s="2"/>
      <c r="AD84" s="6">
        <f>12706.49-219.38-10070.63-601.69</f>
        <v>1814.7900000000013</v>
      </c>
      <c r="AE84" s="8">
        <f>7649.8-158.84-6275.41-98.2</f>
        <v>1117.3500000000001</v>
      </c>
      <c r="AF84" s="6"/>
      <c r="AG84" s="2"/>
      <c r="AH84" s="2"/>
    </row>
    <row r="85" spans="1:34" ht="12.75">
      <c r="A85" s="2"/>
      <c r="B85" s="2" t="s">
        <v>35</v>
      </c>
      <c r="C85" s="6">
        <v>1010.96</v>
      </c>
      <c r="D85">
        <v>943.13</v>
      </c>
      <c r="E85" s="6"/>
      <c r="F85" s="2"/>
      <c r="G85" s="2"/>
      <c r="J85" s="1" t="s">
        <v>34</v>
      </c>
      <c r="K85" s="2"/>
      <c r="L85" s="2"/>
      <c r="M85" s="6"/>
      <c r="N85" s="2"/>
      <c r="O85" s="2"/>
      <c r="S85" s="2"/>
      <c r="T85" s="2" t="s">
        <v>35</v>
      </c>
      <c r="U85">
        <v>1146.88</v>
      </c>
      <c r="V85" s="6">
        <v>1093.45</v>
      </c>
      <c r="W85" s="6"/>
      <c r="X85" s="2"/>
      <c r="Y85" s="2"/>
      <c r="AB85" s="2"/>
      <c r="AC85" s="2" t="s">
        <v>35</v>
      </c>
      <c r="AD85" s="6">
        <v>1319.03</v>
      </c>
      <c r="AE85">
        <v>552.98</v>
      </c>
      <c r="AF85" s="6"/>
      <c r="AG85" s="2"/>
      <c r="AH85" s="2"/>
    </row>
    <row r="86" spans="1:34" ht="12.75">
      <c r="A86" s="2"/>
      <c r="B86" s="2" t="s">
        <v>42</v>
      </c>
      <c r="C86" s="6">
        <v>0</v>
      </c>
      <c r="E86" s="6"/>
      <c r="F86" s="2"/>
      <c r="G86" s="2"/>
      <c r="K86" s="6">
        <f>34747.28-31108.1+122.08-120.3</f>
        <v>3640.96</v>
      </c>
      <c r="L86" s="8">
        <v>2838.27</v>
      </c>
      <c r="M86" s="6"/>
      <c r="N86" s="2"/>
      <c r="O86" s="2"/>
      <c r="S86" s="2"/>
      <c r="T86" s="2" t="s">
        <v>42</v>
      </c>
      <c r="U86">
        <v>0</v>
      </c>
      <c r="V86" s="2">
        <v>386.91</v>
      </c>
      <c r="W86" s="6"/>
      <c r="X86" s="2"/>
      <c r="Y86" s="2"/>
      <c r="AB86" s="2"/>
      <c r="AC86" s="2"/>
      <c r="AD86" s="6"/>
      <c r="AF86" s="6"/>
      <c r="AG86" s="2"/>
      <c r="AH86" s="2"/>
    </row>
    <row r="87" spans="1:34" ht="12.75">
      <c r="A87" s="2"/>
      <c r="B87" s="2" t="s">
        <v>36</v>
      </c>
      <c r="C87" s="2">
        <v>5.2</v>
      </c>
      <c r="D87">
        <v>386.23</v>
      </c>
      <c r="E87" s="6"/>
      <c r="F87" s="2"/>
      <c r="G87" s="2"/>
      <c r="J87" s="2" t="s">
        <v>35</v>
      </c>
      <c r="K87" s="6">
        <v>1930.93</v>
      </c>
      <c r="L87" s="6">
        <v>1294.7</v>
      </c>
      <c r="M87" s="6"/>
      <c r="N87" s="2"/>
      <c r="O87" s="2"/>
      <c r="S87" s="2"/>
      <c r="T87" s="2" t="s">
        <v>36</v>
      </c>
      <c r="U87">
        <v>5.39</v>
      </c>
      <c r="V87" s="2">
        <v>314.14</v>
      </c>
      <c r="W87" s="6"/>
      <c r="X87" s="2"/>
      <c r="Y87" s="2"/>
      <c r="AB87" s="2"/>
      <c r="AC87" s="2" t="s">
        <v>36</v>
      </c>
      <c r="AD87" s="2">
        <v>5.56</v>
      </c>
      <c r="AE87">
        <v>14.91</v>
      </c>
      <c r="AF87" s="6"/>
      <c r="AG87" s="2"/>
      <c r="AH87" s="2"/>
    </row>
    <row r="88" spans="1:34" ht="12.75">
      <c r="A88" s="2"/>
      <c r="B88" s="2" t="s">
        <v>37</v>
      </c>
      <c r="C88" s="2">
        <v>362.51</v>
      </c>
      <c r="D88">
        <v>298.9</v>
      </c>
      <c r="E88" s="6"/>
      <c r="F88" s="2"/>
      <c r="G88" s="2"/>
      <c r="J88" s="2" t="s">
        <v>36</v>
      </c>
      <c r="K88" s="2">
        <v>391.93</v>
      </c>
      <c r="L88" s="6">
        <v>23.38</v>
      </c>
      <c r="M88" s="6"/>
      <c r="N88" s="2"/>
      <c r="O88" s="2"/>
      <c r="S88" s="2"/>
      <c r="T88" s="2" t="s">
        <v>37</v>
      </c>
      <c r="U88">
        <v>434.09</v>
      </c>
      <c r="V88" s="2">
        <v>0.01</v>
      </c>
      <c r="W88" s="6"/>
      <c r="X88" s="2"/>
      <c r="Y88" s="2"/>
      <c r="AB88" s="2"/>
      <c r="AC88" s="2" t="s">
        <v>37</v>
      </c>
      <c r="AD88" s="2">
        <v>487.18</v>
      </c>
      <c r="AE88">
        <v>546.66</v>
      </c>
      <c r="AF88" s="6"/>
      <c r="AG88" s="2"/>
      <c r="AH88" s="2"/>
    </row>
    <row r="89" spans="1:34" ht="12.75">
      <c r="A89" s="2"/>
      <c r="B89" s="2" t="s">
        <v>38</v>
      </c>
      <c r="C89" s="2">
        <v>0.09</v>
      </c>
      <c r="D89">
        <v>0.01</v>
      </c>
      <c r="E89" s="6"/>
      <c r="F89" s="2"/>
      <c r="G89" s="2"/>
      <c r="J89" s="2" t="s">
        <v>37</v>
      </c>
      <c r="K89" s="2">
        <v>1312.45</v>
      </c>
      <c r="L89" s="6">
        <v>1515</v>
      </c>
      <c r="M89" s="6"/>
      <c r="N89" s="2"/>
      <c r="O89" s="2"/>
      <c r="S89" s="2"/>
      <c r="T89" s="2" t="s">
        <v>38</v>
      </c>
      <c r="U89">
        <v>0.1</v>
      </c>
      <c r="V89" s="2">
        <v>0.13</v>
      </c>
      <c r="W89" s="6"/>
      <c r="X89" s="2"/>
      <c r="Y89" s="2"/>
      <c r="AB89" s="2"/>
      <c r="AC89" s="2" t="s">
        <v>38</v>
      </c>
      <c r="AD89" s="2">
        <v>0.11</v>
      </c>
      <c r="AE89">
        <v>0.01</v>
      </c>
      <c r="AF89" s="6"/>
      <c r="AG89" s="2"/>
      <c r="AH89" s="2"/>
    </row>
    <row r="90" spans="1:34" ht="12.75">
      <c r="A90" s="2"/>
      <c r="B90" s="2" t="s">
        <v>63</v>
      </c>
      <c r="C90" s="2">
        <v>0.09</v>
      </c>
      <c r="D90">
        <v>0.13</v>
      </c>
      <c r="E90" s="6"/>
      <c r="F90" s="2"/>
      <c r="G90" s="2"/>
      <c r="J90" s="2" t="s">
        <v>38</v>
      </c>
      <c r="K90" s="2">
        <v>0.1</v>
      </c>
      <c r="L90" s="6">
        <v>0.01</v>
      </c>
      <c r="M90" s="6"/>
      <c r="N90" s="2"/>
      <c r="O90" s="2"/>
      <c r="S90" s="2"/>
      <c r="T90" s="2" t="s">
        <v>63</v>
      </c>
      <c r="U90">
        <v>0.11</v>
      </c>
      <c r="V90" s="6">
        <v>2.12</v>
      </c>
      <c r="W90" s="6"/>
      <c r="X90" s="2"/>
      <c r="Y90" s="2"/>
      <c r="AB90" s="2"/>
      <c r="AC90" s="2" t="s">
        <v>63</v>
      </c>
      <c r="AD90" s="2">
        <v>0.12</v>
      </c>
      <c r="AE90">
        <v>0.03</v>
      </c>
      <c r="AF90" s="6"/>
      <c r="AG90" s="2"/>
      <c r="AH90" s="2"/>
    </row>
    <row r="91" spans="1:34" ht="12.75">
      <c r="A91" s="2"/>
      <c r="B91" s="2" t="s">
        <v>39</v>
      </c>
      <c r="C91" s="6">
        <v>1.88</v>
      </c>
      <c r="D91" s="6">
        <v>1.76</v>
      </c>
      <c r="E91" s="6"/>
      <c r="F91" s="2"/>
      <c r="G91" s="2"/>
      <c r="J91" s="2" t="s">
        <v>63</v>
      </c>
      <c r="K91" s="2">
        <v>0.23</v>
      </c>
      <c r="L91" s="2">
        <v>0.06</v>
      </c>
      <c r="M91" s="6"/>
      <c r="N91" s="2"/>
      <c r="O91" s="2"/>
      <c r="S91" s="2"/>
      <c r="T91" s="2" t="s">
        <v>39</v>
      </c>
      <c r="U91">
        <v>2.3</v>
      </c>
      <c r="V91" s="7">
        <v>0</v>
      </c>
      <c r="W91" s="6"/>
      <c r="X91" s="2"/>
      <c r="Y91" s="2"/>
      <c r="AB91" s="2"/>
      <c r="AC91" s="2" t="s">
        <v>39</v>
      </c>
      <c r="AD91" s="6">
        <v>2.78</v>
      </c>
      <c r="AE91" s="6">
        <v>2.28</v>
      </c>
      <c r="AF91" s="6"/>
      <c r="AG91" s="2"/>
      <c r="AH91" s="2"/>
    </row>
    <row r="92" spans="1:34" ht="12.75">
      <c r="A92" s="2"/>
      <c r="B92" s="7" t="s">
        <v>40</v>
      </c>
      <c r="C92" s="7">
        <v>0</v>
      </c>
      <c r="D92" s="8">
        <v>0</v>
      </c>
      <c r="E92" s="6"/>
      <c r="F92" s="2"/>
      <c r="G92" s="2"/>
      <c r="J92" s="2" t="s">
        <v>42</v>
      </c>
      <c r="K92" s="2">
        <v>0.42</v>
      </c>
      <c r="L92" s="2"/>
      <c r="M92" s="6"/>
      <c r="N92" s="2"/>
      <c r="O92" s="2"/>
      <c r="S92" s="6" t="s">
        <v>3</v>
      </c>
      <c r="T92" s="7" t="s">
        <v>40</v>
      </c>
      <c r="U92">
        <v>0</v>
      </c>
      <c r="V92" s="2">
        <v>0.08</v>
      </c>
      <c r="W92" s="6"/>
      <c r="X92" s="2"/>
      <c r="Y92" s="2"/>
      <c r="AB92" s="2"/>
      <c r="AC92" s="7" t="s">
        <v>40</v>
      </c>
      <c r="AD92" s="7">
        <v>0</v>
      </c>
      <c r="AE92" s="8">
        <v>0</v>
      </c>
      <c r="AF92" s="6"/>
      <c r="AG92" s="2"/>
      <c r="AH92" s="2"/>
    </row>
    <row r="93" spans="1:34" ht="12.75">
      <c r="A93" s="6" t="s">
        <v>3</v>
      </c>
      <c r="B93" s="2" t="s">
        <v>41</v>
      </c>
      <c r="C93" s="2">
        <v>0.01</v>
      </c>
      <c r="D93" s="12">
        <v>0.08</v>
      </c>
      <c r="E93" s="6"/>
      <c r="F93" s="2"/>
      <c r="G93" s="2"/>
      <c r="J93" s="2" t="s">
        <v>39</v>
      </c>
      <c r="K93" s="6">
        <v>4.2</v>
      </c>
      <c r="L93" s="2">
        <v>4.41</v>
      </c>
      <c r="M93" s="6"/>
      <c r="N93" s="2"/>
      <c r="O93" s="2"/>
      <c r="S93" s="6" t="s">
        <v>3</v>
      </c>
      <c r="T93" s="2" t="s">
        <v>41</v>
      </c>
      <c r="U93">
        <v>0.01</v>
      </c>
      <c r="V93" s="6">
        <v>1796.84</v>
      </c>
      <c r="W93" s="6">
        <v>139.84409413083813</v>
      </c>
      <c r="X93" s="2" t="s">
        <v>14</v>
      </c>
      <c r="Y93" s="2"/>
      <c r="AB93" s="6" t="s">
        <v>3</v>
      </c>
      <c r="AC93" s="2" t="s">
        <v>41</v>
      </c>
      <c r="AD93" s="2">
        <v>0.01</v>
      </c>
      <c r="AE93" s="12">
        <v>0.48</v>
      </c>
      <c r="AF93" s="6"/>
      <c r="AG93" s="2"/>
      <c r="AH93" s="2"/>
    </row>
    <row r="94" spans="1:34" ht="12.75">
      <c r="A94" s="6" t="s">
        <v>3</v>
      </c>
      <c r="B94" s="1" t="s">
        <v>64</v>
      </c>
      <c r="C94" s="6">
        <f>SUM(C85:C93)</f>
        <v>1380.74</v>
      </c>
      <c r="D94" s="6">
        <v>1630.24</v>
      </c>
      <c r="E94" s="6">
        <f>(C94-D94)*100/ABS(D94)</f>
        <v>-15.304495043674551</v>
      </c>
      <c r="F94" s="2" t="s">
        <v>14</v>
      </c>
      <c r="G94" s="2"/>
      <c r="J94" s="7" t="s">
        <v>40</v>
      </c>
      <c r="K94" s="7">
        <v>0</v>
      </c>
      <c r="L94" s="9">
        <v>1</v>
      </c>
      <c r="M94" s="6">
        <f>(K94-L94)*100/ABS(L94)</f>
        <v>-100</v>
      </c>
      <c r="N94" s="2"/>
      <c r="O94" s="2"/>
      <c r="S94" s="1" t="s">
        <v>65</v>
      </c>
      <c r="T94" s="1" t="s">
        <v>64</v>
      </c>
      <c r="U94">
        <f>SUM(U85:U93)</f>
        <v>1588.8799999999999</v>
      </c>
      <c r="V94" s="6">
        <v>3358.01</v>
      </c>
      <c r="W94" s="6">
        <v>32.01904402456384</v>
      </c>
      <c r="X94" s="2" t="s">
        <v>14</v>
      </c>
      <c r="Y94" s="2"/>
      <c r="AB94" s="6" t="s">
        <v>3</v>
      </c>
      <c r="AC94" s="1" t="s">
        <v>64</v>
      </c>
      <c r="AD94" s="6">
        <f>SUM(AD85:AD93)</f>
        <v>1814.7899999999997</v>
      </c>
      <c r="AE94" s="6">
        <f>SUM(AE85:AE93)</f>
        <v>1117.35</v>
      </c>
      <c r="AF94" s="6">
        <f>(AD94-AE95)*100/ABS(AE95)</f>
        <v>-36.90101178679463</v>
      </c>
      <c r="AG94" s="2" t="s">
        <v>14</v>
      </c>
      <c r="AH94" s="2"/>
    </row>
    <row r="95" spans="1:34" ht="12.75">
      <c r="A95" s="1" t="s">
        <v>65</v>
      </c>
      <c r="B95" s="1" t="s">
        <v>66</v>
      </c>
      <c r="C95" s="6">
        <f>+C63+C72+C80+C94</f>
        <v>2534.03</v>
      </c>
      <c r="D95" s="6">
        <v>3095.02</v>
      </c>
      <c r="E95" s="6">
        <f>(C95-D95)*100/ABS(D95)</f>
        <v>-18.12556946320217</v>
      </c>
      <c r="F95" s="2" t="s">
        <v>14</v>
      </c>
      <c r="G95" s="2"/>
      <c r="J95" s="2" t="s">
        <v>41</v>
      </c>
      <c r="K95" s="6">
        <v>0.7</v>
      </c>
      <c r="L95" s="2">
        <v>0.64</v>
      </c>
      <c r="M95" s="6">
        <f>(K95-L95)*100/ABS(L95)</f>
        <v>9.374999999999991</v>
      </c>
      <c r="N95" s="2"/>
      <c r="O95" s="2"/>
      <c r="S95" s="2"/>
      <c r="T95" s="1" t="s">
        <v>66</v>
      </c>
      <c r="U95">
        <f>+U63+U72+U80+U94</f>
        <v>2883.3399999999997</v>
      </c>
      <c r="V95" s="2"/>
      <c r="W95" s="6"/>
      <c r="X95" s="2"/>
      <c r="Y95" s="2"/>
      <c r="AB95" s="1" t="s">
        <v>65</v>
      </c>
      <c r="AC95" s="1" t="s">
        <v>66</v>
      </c>
      <c r="AD95" s="6">
        <f>+AD63+AD72+AD80+AD94</f>
        <v>3267.6999999999994</v>
      </c>
      <c r="AE95" s="6">
        <f>+AE63+AE72+AE80+AE94</f>
        <v>2876.1000000000004</v>
      </c>
      <c r="AF95" s="6">
        <f>(AD95-AE95)*100/ABS(AE95)</f>
        <v>13.61566009526786</v>
      </c>
      <c r="AG95" s="2" t="s">
        <v>14</v>
      </c>
      <c r="AH95" s="2"/>
    </row>
    <row r="96" spans="1:34" ht="12.75">
      <c r="A96" s="2"/>
      <c r="B96" s="2"/>
      <c r="C96" s="2"/>
      <c r="D96" s="2"/>
      <c r="E96" s="6"/>
      <c r="F96" s="2"/>
      <c r="G96" s="2"/>
      <c r="J96" s="1" t="s">
        <v>64</v>
      </c>
      <c r="K96" s="6">
        <f>SUM(K87:K95)</f>
        <v>3640.96</v>
      </c>
      <c r="L96" s="6">
        <v>2838.2</v>
      </c>
      <c r="M96" s="6"/>
      <c r="N96" s="2" t="s">
        <v>14</v>
      </c>
      <c r="O96" s="2"/>
      <c r="S96" s="1" t="s">
        <v>67</v>
      </c>
      <c r="T96" s="1" t="s">
        <v>68</v>
      </c>
      <c r="U96">
        <f>+U54-U95</f>
        <v>8149.300000000001</v>
      </c>
      <c r="V96" s="2">
        <v>7533.73</v>
      </c>
      <c r="W96" s="6">
        <v>59.14190415232872</v>
      </c>
      <c r="X96" s="2" t="s">
        <v>14</v>
      </c>
      <c r="Y96" s="2"/>
      <c r="AB96" s="2"/>
      <c r="AC96" s="2"/>
      <c r="AD96" s="2"/>
      <c r="AE96" s="2" t="s">
        <v>3</v>
      </c>
      <c r="AF96" s="6"/>
      <c r="AG96" s="2"/>
      <c r="AH96" s="2"/>
    </row>
    <row r="97" spans="1:34" ht="12.75">
      <c r="A97" s="1" t="s">
        <v>67</v>
      </c>
      <c r="B97" s="1" t="s">
        <v>68</v>
      </c>
      <c r="C97" s="6">
        <f>+C54-C95</f>
        <v>3923.559999999999</v>
      </c>
      <c r="D97" s="2">
        <v>2643.72</v>
      </c>
      <c r="E97" s="6">
        <f>(C97-D97)*100/ABS(D97)</f>
        <v>48.41057298049716</v>
      </c>
      <c r="F97" s="2" t="s">
        <v>14</v>
      </c>
      <c r="G97" s="2"/>
      <c r="J97" s="1" t="s">
        <v>66</v>
      </c>
      <c r="K97" s="6">
        <f>+K63+K72+K82+K96</f>
        <v>7449.099999999999</v>
      </c>
      <c r="L97" s="6">
        <v>5765.17</v>
      </c>
      <c r="M97" s="6">
        <f>(K97-L97)*100/ABS(L97)</f>
        <v>29.20867901553639</v>
      </c>
      <c r="N97" s="2" t="s">
        <v>14</v>
      </c>
      <c r="O97" s="2"/>
      <c r="AB97" s="1" t="s">
        <v>67</v>
      </c>
      <c r="AC97" s="1" t="s">
        <v>68</v>
      </c>
      <c r="AD97" s="2">
        <f>+AD54-AD95</f>
        <v>8072.020000000002</v>
      </c>
      <c r="AE97" s="2">
        <f>+AE54-AE95</f>
        <v>5021.249999999999</v>
      </c>
      <c r="AF97" s="6">
        <f>(AD97-AE97)*100/ABS(AE97)</f>
        <v>60.75718197659952</v>
      </c>
      <c r="AG97" s="2" t="s">
        <v>14</v>
      </c>
      <c r="AH97" s="2"/>
    </row>
    <row r="98" spans="10:15" ht="12.75">
      <c r="J98" s="2"/>
      <c r="K98" s="2"/>
      <c r="L98" s="2"/>
      <c r="M98" s="6"/>
      <c r="N98" s="2"/>
      <c r="O98" s="2"/>
    </row>
    <row r="99" spans="10:19" ht="12.75">
      <c r="J99" s="1" t="s">
        <v>68</v>
      </c>
      <c r="K99" s="2">
        <f>+K54-K97</f>
        <v>25809.72</v>
      </c>
      <c r="L99" s="2">
        <v>12867.2</v>
      </c>
      <c r="M99" s="6">
        <f>(K99-L99)*100/ABS(L99)</f>
        <v>100.58536433722954</v>
      </c>
      <c r="N99" s="2" t="s">
        <v>14</v>
      </c>
      <c r="O99" s="2"/>
      <c r="S99" t="s">
        <v>69</v>
      </c>
    </row>
    <row r="100" spans="1:28" ht="12.75">
      <c r="A100" t="s">
        <v>69</v>
      </c>
      <c r="AB100" t="s">
        <v>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</dc:creator>
  <cp:keywords/>
  <dc:description/>
  <cp:lastModifiedBy>yash</cp:lastModifiedBy>
  <dcterms:created xsi:type="dcterms:W3CDTF">2008-12-30T09:47:57Z</dcterms:created>
  <dcterms:modified xsi:type="dcterms:W3CDTF">2008-12-30T11:20:51Z</dcterms:modified>
  <cp:category/>
  <cp:version/>
  <cp:contentType/>
  <cp:contentStatus/>
</cp:coreProperties>
</file>